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o123\Desktop\"/>
    </mc:Choice>
  </mc:AlternateContent>
  <xr:revisionPtr revIDLastSave="6" documentId="8_{4FD5DFF1-5882-4108-86F0-A73CF099E67D}" xr6:coauthVersionLast="47" xr6:coauthVersionMax="47" xr10:uidLastSave="{DE64F7B2-30AD-42D6-8B66-C0F1A91A2DA2}"/>
  <bookViews>
    <workbookView xWindow="-120" yWindow="-120" windowWidth="20730" windowHeight="11160" firstSheet="1" activeTab="1" xr2:uid="{00000000-000D-0000-FFFF-FFFF00000000}"/>
  </bookViews>
  <sheets>
    <sheet name="Instructions" sheetId="6" r:id="rId1"/>
    <sheet name="Single Tax + Tip Calculator" sheetId="7" r:id="rId2"/>
    <sheet name="Multiple Tax + Tip Calculator" sheetId="4" r:id="rId3"/>
    <sheet name="Guest Breakout" sheetId="5" r:id="rId4"/>
  </sheets>
  <definedNames>
    <definedName name="_xlnm.Print_Titles" localSheetId="3">'Guest Breakout'!$1:$3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4" l="1"/>
  <c r="I4" i="4" s="1"/>
  <c r="D4" i="5"/>
  <c r="C4" i="5"/>
  <c r="H9" i="4"/>
  <c r="H5" i="4"/>
  <c r="I5" i="4" s="1"/>
  <c r="K5" i="4"/>
  <c r="M5" i="4" s="1"/>
  <c r="L5" i="4"/>
  <c r="H6" i="4"/>
  <c r="K6" i="4"/>
  <c r="H7" i="4"/>
  <c r="I7" i="4" s="1"/>
  <c r="H8" i="4"/>
  <c r="K8" i="4"/>
  <c r="K9" i="4"/>
  <c r="L9" i="4"/>
  <c r="M9" i="4"/>
  <c r="C5" i="5"/>
  <c r="D5" i="5"/>
  <c r="C6" i="5"/>
  <c r="D6" i="5"/>
  <c r="C7" i="5"/>
  <c r="C8" i="5"/>
  <c r="D8" i="5"/>
  <c r="C9" i="5"/>
  <c r="D9" i="5"/>
  <c r="C3" i="7"/>
  <c r="D3" i="7" s="1"/>
  <c r="H10" i="4"/>
  <c r="I10" i="4" s="1"/>
  <c r="K10" i="4"/>
  <c r="H11" i="4"/>
  <c r="J11" i="4" s="1"/>
  <c r="I11" i="4"/>
  <c r="K11" i="4"/>
  <c r="M11" i="4" s="1"/>
  <c r="H12" i="4"/>
  <c r="K12" i="4"/>
  <c r="M12" i="4" s="1"/>
  <c r="H13" i="4"/>
  <c r="I13" i="4" s="1"/>
  <c r="K13" i="4"/>
  <c r="M13" i="4" s="1"/>
  <c r="L13" i="4"/>
  <c r="H14" i="4"/>
  <c r="J14" i="4" s="1"/>
  <c r="K14" i="4"/>
  <c r="L14" i="4" s="1"/>
  <c r="H15" i="4"/>
  <c r="J15" i="4" s="1"/>
  <c r="K15" i="4"/>
  <c r="L15" i="4"/>
  <c r="M15" i="4"/>
  <c r="H16" i="4"/>
  <c r="I16" i="4" s="1"/>
  <c r="K16" i="4"/>
  <c r="M16" i="4" s="1"/>
  <c r="H17" i="4"/>
  <c r="K17" i="4"/>
  <c r="L17" i="4" s="1"/>
  <c r="H18" i="4"/>
  <c r="K18" i="4"/>
  <c r="M18" i="4" s="1"/>
  <c r="H19" i="4"/>
  <c r="K19" i="4"/>
  <c r="H20" i="4"/>
  <c r="I20" i="4"/>
  <c r="K20" i="4"/>
  <c r="M20" i="4" s="1"/>
  <c r="K4" i="4"/>
  <c r="L4" i="4"/>
  <c r="K7" i="4"/>
  <c r="L7" i="4" s="1"/>
  <c r="M7" i="4"/>
  <c r="M14" i="4"/>
  <c r="M4" i="4"/>
  <c r="I15" i="4"/>
  <c r="L20" i="4"/>
  <c r="J20" i="4"/>
  <c r="L18" i="4"/>
  <c r="M17" i="4"/>
  <c r="O17" i="4" s="1"/>
  <c r="F17" i="5" s="1"/>
  <c r="J16" i="4"/>
  <c r="A5" i="5"/>
  <c r="A6" i="5"/>
  <c r="A7" i="5"/>
  <c r="D7" i="5"/>
  <c r="A8" i="5"/>
  <c r="A9" i="5"/>
  <c r="A10" i="5"/>
  <c r="C10" i="5"/>
  <c r="D10" i="5"/>
  <c r="A11" i="5"/>
  <c r="C11" i="5"/>
  <c r="D11" i="5"/>
  <c r="A12" i="5"/>
  <c r="C12" i="5"/>
  <c r="D12" i="5"/>
  <c r="A13" i="5"/>
  <c r="C13" i="5"/>
  <c r="D13" i="5"/>
  <c r="A14" i="5"/>
  <c r="C14" i="5"/>
  <c r="D14" i="5"/>
  <c r="A15" i="5"/>
  <c r="C15" i="5"/>
  <c r="D15" i="5"/>
  <c r="A16" i="5"/>
  <c r="C16" i="5"/>
  <c r="D16" i="5"/>
  <c r="A17" i="5"/>
  <c r="C17" i="5"/>
  <c r="D17" i="5"/>
  <c r="A18" i="5"/>
  <c r="C18" i="5"/>
  <c r="D18" i="5"/>
  <c r="A19" i="5"/>
  <c r="C19" i="5"/>
  <c r="D19" i="5"/>
  <c r="A20" i="5"/>
  <c r="C20" i="5"/>
  <c r="D20" i="5"/>
  <c r="A4" i="5"/>
  <c r="F3" i="5"/>
  <c r="E3" i="5"/>
  <c r="D3" i="5"/>
  <c r="C3" i="5"/>
  <c r="B3" i="5"/>
  <c r="A3" i="5"/>
  <c r="H17" i="5" l="1"/>
  <c r="O7" i="4"/>
  <c r="F7" i="5" s="1"/>
  <c r="N20" i="4"/>
  <c r="O15" i="4"/>
  <c r="F15" i="5" s="1"/>
  <c r="H15" i="5" s="1"/>
  <c r="O13" i="4"/>
  <c r="F13" i="5" s="1"/>
  <c r="L13" i="5" s="1"/>
  <c r="O9" i="4"/>
  <c r="F9" i="5" s="1"/>
  <c r="L9" i="5" s="1"/>
  <c r="X17" i="5"/>
  <c r="O20" i="4"/>
  <c r="F20" i="5" s="1"/>
  <c r="H20" i="5" s="1"/>
  <c r="N15" i="4"/>
  <c r="L11" i="4"/>
  <c r="O11" i="4" s="1"/>
  <c r="F11" i="5" s="1"/>
  <c r="I14" i="4"/>
  <c r="N14" i="4" s="1"/>
  <c r="E14" i="5" s="1"/>
  <c r="O5" i="4"/>
  <c r="F5" i="5" s="1"/>
  <c r="L5" i="5" s="1"/>
  <c r="J7" i="4"/>
  <c r="N7" i="4" s="1"/>
  <c r="J5" i="4"/>
  <c r="J13" i="4"/>
  <c r="N13" i="4" s="1"/>
  <c r="J4" i="4"/>
  <c r="O14" i="4"/>
  <c r="F14" i="5" s="1"/>
  <c r="H14" i="5" s="1"/>
  <c r="L15" i="5"/>
  <c r="L16" i="4"/>
  <c r="O16" i="4" s="1"/>
  <c r="F16" i="5" s="1"/>
  <c r="H16" i="5" s="1"/>
  <c r="O4" i="4"/>
  <c r="F4" i="5" s="1"/>
  <c r="P4" i="5" s="1"/>
  <c r="L12" i="4"/>
  <c r="E3" i="7"/>
  <c r="H7" i="5"/>
  <c r="X7" i="5"/>
  <c r="J8" i="4"/>
  <c r="I8" i="4"/>
  <c r="N8" i="4" s="1"/>
  <c r="H13" i="5"/>
  <c r="T14" i="5"/>
  <c r="P14" i="5"/>
  <c r="L14" i="5"/>
  <c r="I19" i="4"/>
  <c r="J19" i="4"/>
  <c r="J17" i="4"/>
  <c r="I17" i="4"/>
  <c r="N17" i="4" s="1"/>
  <c r="O12" i="4"/>
  <c r="F12" i="5" s="1"/>
  <c r="H12" i="5" s="1"/>
  <c r="N11" i="4"/>
  <c r="H9" i="5"/>
  <c r="X9" i="5"/>
  <c r="T9" i="5"/>
  <c r="P9" i="5"/>
  <c r="M8" i="4"/>
  <c r="L8" i="4"/>
  <c r="O8" i="4" s="1"/>
  <c r="F8" i="5" s="1"/>
  <c r="N5" i="4"/>
  <c r="G20" i="4"/>
  <c r="B20" i="5" s="1"/>
  <c r="E20" i="5"/>
  <c r="T4" i="5"/>
  <c r="O18" i="4"/>
  <c r="F18" i="5" s="1"/>
  <c r="H18" i="5" s="1"/>
  <c r="J18" i="4"/>
  <c r="I18" i="4"/>
  <c r="N18" i="4" s="1"/>
  <c r="N16" i="4"/>
  <c r="I12" i="4"/>
  <c r="J12" i="4"/>
  <c r="M10" i="4"/>
  <c r="L10" i="4"/>
  <c r="O10" i="4" s="1"/>
  <c r="F10" i="5" s="1"/>
  <c r="P10" i="5" s="1"/>
  <c r="F3" i="7"/>
  <c r="M6" i="4"/>
  <c r="L6" i="4"/>
  <c r="O6" i="4" s="1"/>
  <c r="F6" i="5" s="1"/>
  <c r="H6" i="5" s="1"/>
  <c r="H4" i="5"/>
  <c r="G14" i="4"/>
  <c r="B14" i="5" s="1"/>
  <c r="T5" i="5"/>
  <c r="P5" i="5"/>
  <c r="H5" i="5"/>
  <c r="L4" i="5"/>
  <c r="W20" i="5"/>
  <c r="X13" i="5"/>
  <c r="M19" i="4"/>
  <c r="L19" i="4"/>
  <c r="L17" i="5"/>
  <c r="L6" i="5"/>
  <c r="J6" i="4"/>
  <c r="I6" i="4"/>
  <c r="N6" i="4" s="1"/>
  <c r="C4" i="7"/>
  <c r="J9" i="4"/>
  <c r="I9" i="4"/>
  <c r="N9" i="4" s="1"/>
  <c r="N4" i="4"/>
  <c r="P17" i="5"/>
  <c r="P15" i="5"/>
  <c r="P13" i="5"/>
  <c r="P7" i="5"/>
  <c r="T17" i="5"/>
  <c r="T15" i="5"/>
  <c r="T13" i="5"/>
  <c r="T7" i="5"/>
  <c r="X15" i="5"/>
  <c r="J10" i="4"/>
  <c r="N10" i="4" s="1"/>
  <c r="L20" i="5"/>
  <c r="P20" i="5"/>
  <c r="T20" i="5"/>
  <c r="T18" i="5"/>
  <c r="L7" i="5"/>
  <c r="S20" i="5"/>
  <c r="E7" i="5" l="1"/>
  <c r="G7" i="4"/>
  <c r="B7" i="5" s="1"/>
  <c r="T11" i="5"/>
  <c r="P11" i="5"/>
  <c r="H11" i="5"/>
  <c r="L11" i="5"/>
  <c r="X11" i="5"/>
  <c r="G13" i="4"/>
  <c r="B13" i="5" s="1"/>
  <c r="E13" i="5"/>
  <c r="T12" i="5"/>
  <c r="X14" i="5"/>
  <c r="P16" i="5"/>
  <c r="P6" i="5"/>
  <c r="P12" i="5"/>
  <c r="G15" i="4"/>
  <c r="B15" i="5" s="1"/>
  <c r="E15" i="5"/>
  <c r="T6" i="5"/>
  <c r="X16" i="5"/>
  <c r="X4" i="5"/>
  <c r="X20" i="5"/>
  <c r="P18" i="5"/>
  <c r="N12" i="4"/>
  <c r="L16" i="5"/>
  <c r="L18" i="5"/>
  <c r="L12" i="5"/>
  <c r="X12" i="5"/>
  <c r="T16" i="5"/>
  <c r="X5" i="5"/>
  <c r="E10" i="5"/>
  <c r="G10" i="4"/>
  <c r="B10" i="5" s="1"/>
  <c r="E6" i="5"/>
  <c r="G6" i="4"/>
  <c r="B6" i="5" s="1"/>
  <c r="K14" i="5"/>
  <c r="G14" i="5"/>
  <c r="O14" i="5"/>
  <c r="G4" i="4"/>
  <c r="B4" i="5" s="1"/>
  <c r="E4" i="5"/>
  <c r="O19" i="4"/>
  <c r="F19" i="5" s="1"/>
  <c r="G12" i="4"/>
  <c r="B12" i="5" s="1"/>
  <c r="E12" i="5"/>
  <c r="G5" i="4"/>
  <c r="B5" i="5" s="1"/>
  <c r="E5" i="5"/>
  <c r="T10" i="5"/>
  <c r="X18" i="5"/>
  <c r="E16" i="5"/>
  <c r="G16" i="4"/>
  <c r="B16" i="5" s="1"/>
  <c r="H8" i="5"/>
  <c r="T8" i="5"/>
  <c r="P8" i="5"/>
  <c r="L8" i="5"/>
  <c r="X8" i="5"/>
  <c r="G11" i="4"/>
  <c r="B11" i="5" s="1"/>
  <c r="E11" i="5"/>
  <c r="H10" i="5"/>
  <c r="X10" i="5"/>
  <c r="S14" i="5"/>
  <c r="G18" i="4"/>
  <c r="B18" i="5" s="1"/>
  <c r="E18" i="5"/>
  <c r="N19" i="4"/>
  <c r="L10" i="5"/>
  <c r="K13" i="5"/>
  <c r="G9" i="4"/>
  <c r="B9" i="5" s="1"/>
  <c r="E9" i="5"/>
  <c r="K20" i="5"/>
  <c r="G20" i="5"/>
  <c r="O20" i="5"/>
  <c r="E4" i="7"/>
  <c r="D4" i="7"/>
  <c r="X6" i="5"/>
  <c r="W14" i="5"/>
  <c r="E17" i="5"/>
  <c r="G17" i="4"/>
  <c r="B17" i="5" s="1"/>
  <c r="E8" i="5"/>
  <c r="G8" i="4"/>
  <c r="B8" i="5" s="1"/>
  <c r="W15" i="5" l="1"/>
  <c r="G15" i="5"/>
  <c r="K15" i="5"/>
  <c r="O15" i="5"/>
  <c r="S15" i="5"/>
  <c r="G13" i="5"/>
  <c r="O13" i="5"/>
  <c r="S13" i="5"/>
  <c r="W13" i="5"/>
  <c r="G7" i="5"/>
  <c r="O7" i="5"/>
  <c r="S7" i="5"/>
  <c r="W7" i="5"/>
  <c r="K7" i="5"/>
  <c r="G5" i="5"/>
  <c r="S5" i="5"/>
  <c r="O5" i="5"/>
  <c r="K5" i="5"/>
  <c r="W5" i="5"/>
  <c r="S6" i="5"/>
  <c r="O6" i="5"/>
  <c r="W6" i="5"/>
  <c r="G6" i="5"/>
  <c r="K6" i="5"/>
  <c r="G17" i="5"/>
  <c r="K17" i="5"/>
  <c r="W17" i="5"/>
  <c r="S17" i="5"/>
  <c r="O17" i="5"/>
  <c r="W9" i="5"/>
  <c r="K9" i="5"/>
  <c r="S9" i="5"/>
  <c r="O9" i="5"/>
  <c r="G9" i="5"/>
  <c r="G19" i="4"/>
  <c r="B19" i="5" s="1"/>
  <c r="E19" i="5"/>
  <c r="O8" i="5"/>
  <c r="W8" i="5"/>
  <c r="G8" i="5"/>
  <c r="S8" i="5"/>
  <c r="K8" i="5"/>
  <c r="W11" i="5"/>
  <c r="S11" i="5"/>
  <c r="O11" i="5"/>
  <c r="K11" i="5"/>
  <c r="G11" i="5"/>
  <c r="G16" i="5"/>
  <c r="K16" i="5"/>
  <c r="S16" i="5"/>
  <c r="O16" i="5"/>
  <c r="W16" i="5"/>
  <c r="H19" i="5"/>
  <c r="L19" i="5"/>
  <c r="P19" i="5"/>
  <c r="X19" i="5"/>
  <c r="T19" i="5"/>
  <c r="G18" i="5"/>
  <c r="K18" i="5"/>
  <c r="O18" i="5"/>
  <c r="W18" i="5"/>
  <c r="S18" i="5"/>
  <c r="F4" i="7"/>
  <c r="B9" i="7" s="1"/>
  <c r="K12" i="5"/>
  <c r="G12" i="5"/>
  <c r="O12" i="5"/>
  <c r="W12" i="5"/>
  <c r="S12" i="5"/>
  <c r="G4" i="5"/>
  <c r="S4" i="5"/>
  <c r="O4" i="5"/>
  <c r="W4" i="5"/>
  <c r="K4" i="5"/>
  <c r="K10" i="5"/>
  <c r="G10" i="5"/>
  <c r="W10" i="5"/>
  <c r="O10" i="5"/>
  <c r="S10" i="5"/>
  <c r="K19" i="5" l="1"/>
  <c r="S19" i="5"/>
  <c r="G19" i="5"/>
  <c r="O19" i="5"/>
  <c r="W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Quevedo-Morales, Jonathan</author>
  </authors>
  <commentList>
    <comment ref="F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Meals Portion with Tax &amp; Tip</t>
        </r>
      </text>
    </comment>
    <comment ref="F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Alcohol Portion with Tax &amp; Tip (Object Code 8450)</t>
        </r>
      </text>
    </comment>
    <comment ref="A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Enter Total Paid by Reimbursee/Cardholder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Enter Total Tax Paid by Reimbursee/Cardholder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Enter Total Tip Paid by Reimbursee/Cardholder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<sst xmlns="http://schemas.openxmlformats.org/spreadsheetml/2006/main" count="81" uniqueCount="67">
  <si>
    <t>Single Tax + Tip Calculator</t>
  </si>
  <si>
    <t>Instructions to Calculate Prorated Food and Alcohol:</t>
  </si>
  <si>
    <t>[1] Enter total (after taxes) amount from receipt into "Total with Tax" field.</t>
  </si>
  <si>
    <t>[2] Enter total sales tax amount from receipt into "Tax" field.</t>
  </si>
  <si>
    <t>[3] Enter gratuity (tip) amount from receipt into "Gratuity (Tip)" field.</t>
  </si>
  <si>
    <t>[4] Enter total food amount (before taxes and tip) into "Food and Nonalcohol Beverages (Before Tax and Tip)" field.</t>
  </si>
  <si>
    <t>[5] Enter total alcoholic beverages amount (before taxes and tip) into "Alcohol (Before Tax and Tip)" field.</t>
  </si>
  <si>
    <t>Please note: Verify total amount paid from receipt reflects "Grand Total".</t>
  </si>
  <si>
    <t>**Optional: Save worksheet as a PDF and print out as supporting documentation for reimbursement request (e.g. Concur and HCOM).**</t>
  </si>
  <si>
    <t>Multiple Tax + Tip Calculator / Guest Breakout</t>
  </si>
  <si>
    <t>[1] Enter unique receipt identifier, including the name of restaurant (or food establishment).</t>
  </si>
  <si>
    <t>[2] Enter total (after taxes) amount from receipt into "Total with Tax" field.</t>
  </si>
  <si>
    <t>[3] Enter total sales tax amount from receipt into "Tax" field.</t>
  </si>
  <si>
    <t>[4] Enter gratuity (tip) amount from receipt into "Gratuity (Tip)" field.</t>
  </si>
  <si>
    <t>[5] Enter total food amount (before taxes and tip) into "Food and Nonalcohol Beverages (Before Tax and Tip)" field.</t>
  </si>
  <si>
    <t>[6] Enter total alcoholic beverages amount (before taxes and tip) into "Alcohol (Before Tax and Tip)" field.</t>
  </si>
  <si>
    <t>[7] Enter guest food and alcohol amounts based on the number of guests attending business event and compare results to total receipt amounts for breakdown.</t>
  </si>
  <si>
    <t>Please note: Verify total amount paid from receipt reflects "Receipt Total ERROR check".</t>
  </si>
  <si>
    <t>Single Food and Alcohol Reimbursement Tax + Tip Calculator</t>
  </si>
  <si>
    <t>Expense Type</t>
  </si>
  <si>
    <t>Amount</t>
  </si>
  <si>
    <t>Ratio</t>
  </si>
  <si>
    <t>Tax (If Applicable)</t>
  </si>
  <si>
    <t>Tip (If Applicable)</t>
  </si>
  <si>
    <t>Total</t>
  </si>
  <si>
    <t>Food and Nonalcohol Beverages (Before Tax and Tip)</t>
  </si>
  <si>
    <t>Alcohol (Before Tax and Tip)</t>
  </si>
  <si>
    <t>Total with Tax</t>
  </si>
  <si>
    <t>Tax</t>
  </si>
  <si>
    <t>Gratuity (Tip)</t>
  </si>
  <si>
    <t>Grand Total</t>
  </si>
  <si>
    <t>**Please enter values into highlighted (yellow) fields.**</t>
  </si>
  <si>
    <t>Multiple Food and Alcohol Reimbursement Tax + Tip Calculator</t>
  </si>
  <si>
    <r>
      <t xml:space="preserve">Start Your Entry In This Column
</t>
    </r>
    <r>
      <rPr>
        <b/>
        <sz val="18"/>
        <color rgb="FFC00000"/>
        <rFont val="Arial"/>
        <family val="2"/>
      </rPr>
      <t>↓</t>
    </r>
  </si>
  <si>
    <t>Receipt Identifier</t>
  </si>
  <si>
    <t>Receipt Total ERROR check</t>
  </si>
  <si>
    <t>Food
Ratio</t>
  </si>
  <si>
    <t>Food
Tax (If Applicable)</t>
  </si>
  <si>
    <t>Food
Tip (If Applicable)</t>
  </si>
  <si>
    <t>Alcohol
Ratio</t>
  </si>
  <si>
    <t>Alcohol
Tax (If Applicable)</t>
  </si>
  <si>
    <t>Alcohol
Tip (If Applicable)</t>
  </si>
  <si>
    <t>Food Total</t>
  </si>
  <si>
    <t>Alcohol Total</t>
  </si>
  <si>
    <t>Glass House</t>
  </si>
  <si>
    <t>Legal Sea Foods</t>
  </si>
  <si>
    <t>Russell House Tavern</t>
  </si>
  <si>
    <r>
      <t xml:space="preserve">Food and Alcohol Reimbursement Tax + Tip Calculator
</t>
    </r>
    <r>
      <rPr>
        <sz val="16"/>
        <color theme="1"/>
        <rFont val="Arial"/>
        <family val="2"/>
      </rPr>
      <t>Guest Breakout</t>
    </r>
  </si>
  <si>
    <t>Enter</t>
  </si>
  <si>
    <t>Group Food Total</t>
  </si>
  <si>
    <t>Group Alcohol Total</t>
  </si>
  <si>
    <t>Guest 1 food</t>
  </si>
  <si>
    <t>Guest 1 alcohol</t>
  </si>
  <si>
    <t>Guest 1
Food</t>
  </si>
  <si>
    <t>Guest 1
Alcohol</t>
  </si>
  <si>
    <t>Guest 2 food</t>
  </si>
  <si>
    <t>Guest 2 alcohol</t>
  </si>
  <si>
    <t>Guest 2
Food</t>
  </si>
  <si>
    <t>Guest 2
Alcohol</t>
  </si>
  <si>
    <t>Guest 3 food</t>
  </si>
  <si>
    <t>Guest 3 alcohol</t>
  </si>
  <si>
    <t>Guest 3
Food</t>
  </si>
  <si>
    <t>Guest 3
Alcohol</t>
  </si>
  <si>
    <t>Guest 4 food</t>
  </si>
  <si>
    <t>Guest 4 alcohol</t>
  </si>
  <si>
    <t>Guest 4
Food</t>
  </si>
  <si>
    <t>Guest 4
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</si>
</sst>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C00000"/>
      <name val="Arial"/>
      <family val="2"/>
    </font>
    <font>
      <b/>
      <sz val="18"/>
      <color rgb="FFC00000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0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3" borderId="0" xfId="0" applyFont="1" applyFill="1" applyProtection="1">
      <protection locked="0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10" fontId="9" fillId="0" borderId="11" xfId="0" applyNumberFormat="1" applyFont="1" applyBorder="1"/>
    <xf numFmtId="44" fontId="9" fillId="0" borderId="11" xfId="0" applyNumberFormat="1" applyFont="1" applyBorder="1"/>
    <xf numFmtId="44" fontId="9" fillId="4" borderId="11" xfId="0" applyNumberFormat="1" applyFont="1" applyFill="1" applyBorder="1"/>
    <xf numFmtId="10" fontId="9" fillId="0" borderId="12" xfId="0" applyNumberFormat="1" applyFont="1" applyBorder="1"/>
    <xf numFmtId="44" fontId="9" fillId="0" borderId="12" xfId="0" applyNumberFormat="1" applyFont="1" applyBorder="1"/>
    <xf numFmtId="44" fontId="9" fillId="4" borderId="12" xfId="0" applyNumberFormat="1" applyFont="1" applyFill="1" applyBorder="1"/>
    <xf numFmtId="44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165" fontId="9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4" fontId="8" fillId="0" borderId="13" xfId="0" applyNumberFormat="1" applyFont="1" applyBorder="1" applyAlignment="1">
      <alignment horizontal="left"/>
    </xf>
    <xf numFmtId="165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/>
    <xf numFmtId="0" fontId="13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0" fontId="9" fillId="0" borderId="0" xfId="1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wrapText="1"/>
    </xf>
    <xf numFmtId="49" fontId="9" fillId="0" borderId="0" xfId="0" applyNumberFormat="1" applyFont="1" applyAlignment="1" applyProtection="1">
      <alignment horizontal="center" wrapText="1"/>
      <protection locked="0"/>
    </xf>
    <xf numFmtId="44" fontId="9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0" fontId="7" fillId="0" borderId="0" xfId="1" applyNumberFormat="1" applyFont="1" applyAlignment="1">
      <alignment horizontal="center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0" fontId="9" fillId="0" borderId="13" xfId="0" applyFont="1" applyBorder="1"/>
    <xf numFmtId="0" fontId="8" fillId="0" borderId="13" xfId="0" applyFont="1" applyBorder="1"/>
    <xf numFmtId="44" fontId="9" fillId="4" borderId="0" xfId="0" applyNumberFormat="1" applyFont="1" applyFill="1" applyAlignment="1">
      <alignment horizontal="center"/>
    </xf>
    <xf numFmtId="10" fontId="9" fillId="4" borderId="0" xfId="1" applyNumberFormat="1" applyFont="1" applyFill="1" applyBorder="1" applyAlignment="1" applyProtection="1">
      <alignment horizontal="center"/>
    </xf>
    <xf numFmtId="0" fontId="4" fillId="0" borderId="0" xfId="0" applyFont="1"/>
    <xf numFmtId="0" fontId="9" fillId="0" borderId="0" xfId="0" applyFont="1" applyProtection="1">
      <protection locked="0"/>
    </xf>
    <xf numFmtId="44" fontId="9" fillId="0" borderId="0" xfId="2" applyFont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44" fontId="8" fillId="0" borderId="2" xfId="2" applyFont="1" applyBorder="1" applyAlignment="1" applyProtection="1">
      <alignment horizontal="center" wrapText="1"/>
      <protection locked="0"/>
    </xf>
    <xf numFmtId="44" fontId="8" fillId="4" borderId="2" xfId="2" applyFont="1" applyFill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4" borderId="2" xfId="0" applyFont="1" applyFill="1" applyBorder="1" applyAlignment="1" applyProtection="1">
      <alignment horizontal="center" wrapText="1"/>
      <protection locked="0"/>
    </xf>
    <xf numFmtId="0" fontId="8" fillId="4" borderId="3" xfId="0" applyFont="1" applyFill="1" applyBorder="1" applyAlignment="1" applyProtection="1">
      <alignment horizontal="center" wrapText="1"/>
      <protection locked="0"/>
    </xf>
    <xf numFmtId="44" fontId="9" fillId="0" borderId="0" xfId="2" applyFont="1" applyBorder="1" applyAlignment="1" applyProtection="1">
      <alignment horizontal="center" wrapText="1"/>
      <protection locked="0"/>
    </xf>
    <xf numFmtId="2" fontId="9" fillId="0" borderId="0" xfId="0" applyNumberFormat="1" applyFont="1" applyAlignment="1" applyProtection="1">
      <alignment horizontal="center" wrapText="1"/>
      <protection locked="0"/>
    </xf>
    <xf numFmtId="44" fontId="9" fillId="0" borderId="7" xfId="2" applyFont="1" applyBorder="1" applyAlignment="1" applyProtection="1">
      <alignment horizontal="center" wrapText="1"/>
      <protection locked="0"/>
    </xf>
    <xf numFmtId="2" fontId="9" fillId="0" borderId="7" xfId="0" applyNumberFormat="1" applyFont="1" applyBorder="1" applyAlignment="1" applyProtection="1">
      <alignment horizontal="center" wrapText="1"/>
      <protection locked="0"/>
    </xf>
    <xf numFmtId="44" fontId="9" fillId="4" borderId="0" xfId="2" applyFont="1" applyFill="1" applyBorder="1" applyAlignment="1" applyProtection="1">
      <alignment horizontal="center" wrapText="1"/>
    </xf>
    <xf numFmtId="44" fontId="9" fillId="4" borderId="7" xfId="2" applyFont="1" applyFill="1" applyBorder="1" applyAlignment="1" applyProtection="1">
      <alignment horizontal="center" wrapText="1"/>
    </xf>
    <xf numFmtId="2" fontId="9" fillId="4" borderId="0" xfId="0" applyNumberFormat="1" applyFont="1" applyFill="1" applyAlignment="1">
      <alignment horizontal="center" wrapText="1"/>
    </xf>
    <xf numFmtId="2" fontId="9" fillId="4" borderId="7" xfId="0" applyNumberFormat="1" applyFont="1" applyFill="1" applyBorder="1" applyAlignment="1">
      <alignment horizontal="center" wrapText="1"/>
    </xf>
    <xf numFmtId="2" fontId="9" fillId="4" borderId="5" xfId="0" applyNumberFormat="1" applyFont="1" applyFill="1" applyBorder="1" applyAlignment="1">
      <alignment horizontal="center" wrapText="1"/>
    </xf>
    <xf numFmtId="2" fontId="9" fillId="4" borderId="8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9" fillId="0" borderId="9" xfId="2" applyFont="1" applyBorder="1" applyAlignment="1" applyProtection="1">
      <alignment horizontal="center" wrapText="1"/>
    </xf>
    <xf numFmtId="44" fontId="9" fillId="0" borderId="0" xfId="2" applyFont="1" applyBorder="1" applyAlignment="1" applyProtection="1">
      <alignment horizontal="center" wrapText="1"/>
    </xf>
    <xf numFmtId="0" fontId="9" fillId="0" borderId="6" xfId="0" applyFont="1" applyBorder="1" applyAlignment="1">
      <alignment horizontal="center" wrapText="1"/>
    </xf>
    <xf numFmtId="44" fontId="9" fillId="0" borderId="7" xfId="2" applyFont="1" applyBorder="1" applyAlignment="1" applyProtection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10" fontId="15" fillId="0" borderId="2" xfId="1" applyNumberFormat="1" applyFont="1" applyFill="1" applyBorder="1" applyAlignment="1" applyProtection="1">
      <alignment horizontal="center" wrapText="1"/>
    </xf>
    <xf numFmtId="0" fontId="15" fillId="0" borderId="3" xfId="0" applyFont="1" applyBorder="1" applyAlignment="1">
      <alignment horizontal="center" wrapText="1"/>
    </xf>
    <xf numFmtId="44" fontId="9" fillId="5" borderId="13" xfId="0" applyNumberFormat="1" applyFont="1" applyFill="1" applyBorder="1" applyAlignment="1" applyProtection="1">
      <alignment horizontal="left"/>
      <protection locked="0"/>
    </xf>
    <xf numFmtId="44" fontId="9" fillId="5" borderId="11" xfId="0" applyNumberFormat="1" applyFont="1" applyFill="1" applyBorder="1" applyProtection="1">
      <protection locked="0"/>
    </xf>
    <xf numFmtId="44" fontId="9" fillId="5" borderId="12" xfId="0" applyNumberFormat="1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8" fillId="5" borderId="2" xfId="0" applyFont="1" applyFill="1" applyBorder="1" applyProtection="1">
      <protection locked="0"/>
    </xf>
    <xf numFmtId="0" fontId="8" fillId="5" borderId="3" xfId="0" applyFont="1" applyFill="1" applyBorder="1" applyProtection="1">
      <protection locked="0"/>
    </xf>
    <xf numFmtId="0" fontId="16" fillId="6" borderId="0" xfId="0" applyFont="1" applyFill="1"/>
    <xf numFmtId="0" fontId="16" fillId="7" borderId="0" xfId="0" applyFont="1" applyFill="1"/>
    <xf numFmtId="0" fontId="17" fillId="3" borderId="0" xfId="0" applyFont="1" applyFill="1" applyProtection="1"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wrapText="1"/>
      <protection locked="0"/>
    </xf>
  </cellXfs>
  <cellStyles count="3">
    <cellStyle name="Currency" xfId="2" builtinId="4"/>
    <cellStyle name="Normal" xfId="0" builtinId="0"/>
    <cellStyle name="Percent" xfId="1" builtinId="5"/>
  </cellStyles>
  <dxfs count="24"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4" formatCode="0.00%"/>
      <fill>
        <patternFill patternType="none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4" formatCode="0.00%"/>
      <fill>
        <patternFill patternType="none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8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</dxfs>
  <tableStyles count="2" defaultTableStyle="TableStyleMedium2" defaultPivotStyle="PivotStyleLight16">
    <tableStyle name="Table Style 1" pivot="0" count="1" xr9:uid="{00000000-0011-0000-FFFF-FFFF00000000}">
      <tableStyleElement type="headerRow" dxfId="23"/>
    </tableStyle>
    <tableStyle name="Table Style 2" pivot="0" count="1" xr9:uid="{00000000-0011-0000-FFFF-FFFF01000000}">
      <tableStyleElement type="headerRow" dxfId="2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O20" totalsRowShown="0" headerRowDxfId="20" dataDxfId="19" headerRowBorderDxfId="17" tableBorderDxfId="18">
  <autoFilter ref="A3:O20" xr:uid="{00000000-0009-0000-0100-000002000000}"/>
  <tableColumns count="15">
    <tableColumn id="1" xr3:uid="{00000000-0010-0000-0000-000001000000}" name="Receipt Identifier" dataDxfId="16"/>
    <tableColumn id="2" xr3:uid="{00000000-0010-0000-0000-000002000000}" name="Food and Nonalcohol Beverages (Before Tax and Tip)" dataDxfId="15"/>
    <tableColumn id="3" xr3:uid="{00000000-0010-0000-0000-000003000000}" name="Alcohol (Before Tax and Tip)" dataDxfId="14"/>
    <tableColumn id="4" xr3:uid="{00000000-0010-0000-0000-000004000000}" name="Total with Tax" dataDxfId="13"/>
    <tableColumn id="5" xr3:uid="{00000000-0010-0000-0000-000005000000}" name="Tax" dataDxfId="12"/>
    <tableColumn id="6" xr3:uid="{00000000-0010-0000-0000-000006000000}" name="Gratuity (Tip)" dataDxfId="11"/>
    <tableColumn id="7" xr3:uid="{00000000-0010-0000-0000-000007000000}" name="Receipt Total ERROR check" dataDxfId="10">
      <calculatedColumnFormula>IFERROR(IF(N4+O4=D4+F4,D4+F4,"Error - Check Amounts"),0)</calculatedColumnFormula>
    </tableColumn>
    <tableColumn id="8" xr3:uid="{00000000-0010-0000-0000-000008000000}" name="Food_x000a_Ratio" dataDxfId="9" dataCellStyle="Percent">
      <calculatedColumnFormula>IFERROR(B4/($D4-$E4),0)</calculatedColumnFormula>
    </tableColumn>
    <tableColumn id="9" xr3:uid="{00000000-0010-0000-0000-000009000000}" name="Food_x000a_Tax (If Applicable)" dataDxfId="8">
      <calculatedColumnFormula>IFERROR(H4*$E4,0)</calculatedColumnFormula>
    </tableColumn>
    <tableColumn id="10" xr3:uid="{00000000-0010-0000-0000-00000A000000}" name="Food_x000a_Tip (If Applicable)" dataDxfId="7">
      <calculatedColumnFormula>IFERROR(H4*$F4,0)</calculatedColumnFormula>
    </tableColumn>
    <tableColumn id="11" xr3:uid="{00000000-0010-0000-0000-00000B000000}" name="Alcohol_x000a_Ratio" dataDxfId="6" dataCellStyle="Percent">
      <calculatedColumnFormula>IFERROR(C4/($D4-$E4),0)</calculatedColumnFormula>
    </tableColumn>
    <tableColumn id="12" xr3:uid="{00000000-0010-0000-0000-00000C000000}" name="Alcohol_x000a_Tax (If Applicable)" dataDxfId="5">
      <calculatedColumnFormula>IFERROR(K4*$E4,)</calculatedColumnFormula>
    </tableColumn>
    <tableColumn id="13" xr3:uid="{00000000-0010-0000-0000-00000D000000}" name="Alcohol_x000a_Tip (If Applicable)" dataDxfId="4">
      <calculatedColumnFormula>IFERROR(K4*$F4,0)</calculatedColumnFormula>
    </tableColumn>
    <tableColumn id="14" xr3:uid="{00000000-0010-0000-0000-00000E000000}" name="Food Total" dataDxfId="3">
      <calculatedColumnFormula>IFERROR(B4+I4+J4,0)</calculatedColumnFormula>
    </tableColumn>
    <tableColumn id="15" xr3:uid="{00000000-0010-0000-0000-00000F000000}" name="Alcohol Total" dataDxfId="2">
      <calculatedColumnFormula>IFERROR(C4+L4+M4,0)</calculatedColumnFormula>
    </tableColumn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23"/>
  <sheetViews>
    <sheetView topLeftCell="A6" zoomScale="92" zoomScaleNormal="85" workbookViewId="0">
      <selection sqref="A1:A23"/>
    </sheetView>
  </sheetViews>
  <sheetFormatPr defaultColWidth="9.140625" defaultRowHeight="21"/>
  <cols>
    <col min="1" max="4" width="9.140625" style="3"/>
    <col min="5" max="5" width="32.85546875" style="3" customWidth="1"/>
    <col min="6" max="17" width="9.140625" style="3"/>
    <col min="18" max="18" width="23.42578125" style="3" customWidth="1"/>
    <col min="19" max="25" width="9.140625" style="3"/>
    <col min="26" max="26" width="14.7109375" style="3" bestFit="1" customWidth="1"/>
    <col min="27" max="16384" width="9.140625" style="3"/>
  </cols>
  <sheetData>
    <row r="1" spans="1:18" ht="23.25">
      <c r="A1" s="72" t="s">
        <v>0</v>
      </c>
      <c r="B1" s="72"/>
      <c r="C1" s="72"/>
      <c r="D1" s="72"/>
      <c r="E1" s="72"/>
      <c r="F1" s="37"/>
    </row>
    <row r="2" spans="1:18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4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4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4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74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5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3" spans="1:18" ht="23.25">
      <c r="A13" s="73" t="s">
        <v>9</v>
      </c>
      <c r="B13" s="73"/>
      <c r="C13" s="73"/>
      <c r="D13" s="73"/>
      <c r="E13" s="73"/>
      <c r="F13" s="37"/>
    </row>
    <row r="14" spans="1:18">
      <c r="A14" s="1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4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4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4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4" t="s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4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4" t="s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74" t="s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5" t="s">
        <v>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</sheetData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4"/>
  <sheetViews>
    <sheetView tabSelected="1" zoomScale="125" workbookViewId="0">
      <selection activeCell="B10" sqref="B10"/>
    </sheetView>
  </sheetViews>
  <sheetFormatPr defaultColWidth="23.42578125" defaultRowHeight="14.25"/>
  <cols>
    <col min="1" max="1" width="39" style="6" bestFit="1" customWidth="1"/>
    <col min="2" max="2" width="13.140625" style="13" bestFit="1" customWidth="1"/>
    <col min="3" max="3" width="12.28515625" style="13" bestFit="1" customWidth="1"/>
    <col min="4" max="4" width="16.28515625" style="6" bestFit="1" customWidth="1"/>
    <col min="5" max="5" width="16.85546875" style="6" customWidth="1"/>
    <col min="6" max="6" width="13.140625" style="6" bestFit="1" customWidth="1"/>
    <col min="7" max="7" width="27" style="6" customWidth="1"/>
    <col min="8" max="8" width="20.28515625" style="6" customWidth="1"/>
    <col min="9" max="9" width="16.42578125" style="6" bestFit="1" customWidth="1"/>
    <col min="10" max="16384" width="23.42578125" style="6"/>
  </cols>
  <sheetData>
    <row r="1" spans="1:6" ht="27" thickBot="1">
      <c r="A1" s="75" t="s">
        <v>18</v>
      </c>
      <c r="B1" s="76"/>
      <c r="C1" s="76"/>
      <c r="D1" s="76"/>
      <c r="E1" s="76"/>
      <c r="F1" s="77"/>
    </row>
    <row r="2" spans="1:6" ht="36">
      <c r="A2" s="32" t="s">
        <v>19</v>
      </c>
      <c r="B2" s="32" t="s">
        <v>20</v>
      </c>
      <c r="C2" s="32" t="s">
        <v>21</v>
      </c>
      <c r="D2" s="32" t="s">
        <v>22</v>
      </c>
      <c r="E2" s="32" t="s">
        <v>23</v>
      </c>
      <c r="F2" s="32" t="s">
        <v>24</v>
      </c>
    </row>
    <row r="3" spans="1:6" ht="54">
      <c r="A3" s="30" t="s">
        <v>25</v>
      </c>
      <c r="B3" s="67">
        <v>52.7</v>
      </c>
      <c r="C3" s="7">
        <f>B3/($B$6-$B$7)</f>
        <v>0.6966292134831461</v>
      </c>
      <c r="D3" s="8">
        <f>C3*$B$7</f>
        <v>3.6921348314606743</v>
      </c>
      <c r="E3" s="8">
        <f>C3*$B$8</f>
        <v>8.3943820224719108</v>
      </c>
      <c r="F3" s="9">
        <f>B3+D3+E3</f>
        <v>64.786516853932596</v>
      </c>
    </row>
    <row r="4" spans="1:6" ht="18.75" thickBot="1">
      <c r="A4" s="31" t="s">
        <v>26</v>
      </c>
      <c r="B4" s="68">
        <v>22.95</v>
      </c>
      <c r="C4" s="10">
        <f>B4/($B$6-$B$7)</f>
        <v>0.3033707865168539</v>
      </c>
      <c r="D4" s="11">
        <f>C4*$B$7</f>
        <v>1.6078651685393257</v>
      </c>
      <c r="E4" s="11">
        <f>C4*$B$8</f>
        <v>3.6556179775280895</v>
      </c>
      <c r="F4" s="12">
        <f>B4+D4+E4</f>
        <v>28.213483146067414</v>
      </c>
    </row>
    <row r="5" spans="1:6" ht="15" thickBot="1">
      <c r="C5" s="14"/>
      <c r="D5" s="13"/>
      <c r="E5" s="13"/>
      <c r="F5" s="13"/>
    </row>
    <row r="6" spans="1:6" ht="18.75" thickBot="1">
      <c r="A6" s="33" t="s">
        <v>27</v>
      </c>
      <c r="B6" s="66">
        <v>80.95</v>
      </c>
    </row>
    <row r="7" spans="1:6" ht="18.75" thickBot="1">
      <c r="A7" s="33" t="s">
        <v>28</v>
      </c>
      <c r="B7" s="66">
        <v>5.3</v>
      </c>
    </row>
    <row r="8" spans="1:6" ht="18.75" thickBot="1">
      <c r="A8" s="33" t="s">
        <v>29</v>
      </c>
      <c r="B8" s="66">
        <v>12.05</v>
      </c>
      <c r="D8" s="15"/>
      <c r="E8" s="16"/>
    </row>
    <row r="9" spans="1:6" ht="18.75" thickBot="1">
      <c r="A9" s="34" t="s">
        <v>30</v>
      </c>
      <c r="B9" s="17">
        <f>IF(F3+F4=B6+B8,B6+B8,"Error - Check Amounts")</f>
        <v>93</v>
      </c>
      <c r="D9" s="18"/>
      <c r="E9" s="16"/>
    </row>
    <row r="10" spans="1:6" ht="15" thickBot="1"/>
    <row r="11" spans="1:6" ht="18.75" thickBot="1">
      <c r="A11" s="69" t="s">
        <v>31</v>
      </c>
      <c r="B11" s="70"/>
      <c r="C11" s="70"/>
      <c r="D11" s="71"/>
    </row>
    <row r="13" spans="1:6" ht="18">
      <c r="B13" s="19"/>
    </row>
    <row r="14" spans="1:6" ht="18">
      <c r="B14" s="19"/>
    </row>
  </sheetData>
  <sheetProtection sheet="1" objects="1" scenarios="1" formatCells="0" formatColumns="0" formatRows="0" selectLockedCells="1"/>
  <mergeCells count="1">
    <mergeCell ref="A1:F1"/>
  </mergeCells>
  <pageMargins left="0.7" right="0.7" top="0.75" bottom="0.75" header="0.3" footer="0.3"/>
  <pageSetup scale="8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  <pageSetUpPr fitToPage="1"/>
  </sheetPr>
  <dimension ref="A1:O20"/>
  <sheetViews>
    <sheetView topLeftCell="A3" workbookViewId="0">
      <selection activeCell="A4" sqref="A4"/>
    </sheetView>
  </sheetViews>
  <sheetFormatPr defaultColWidth="15.7109375" defaultRowHeight="14.25" outlineLevelCol="1"/>
  <cols>
    <col min="1" max="1" width="24.140625" style="28" customWidth="1"/>
    <col min="2" max="2" width="20.28515625" style="28" bestFit="1" customWidth="1"/>
    <col min="3" max="4" width="15.7109375" style="28" customWidth="1"/>
    <col min="5" max="5" width="15.7109375" style="28"/>
    <col min="6" max="7" width="15.7109375" style="28" customWidth="1"/>
    <col min="8" max="8" width="15.7109375" style="29" hidden="1" customWidth="1" outlineLevel="1"/>
    <col min="9" max="10" width="15.7109375" style="28" hidden="1" customWidth="1" outlineLevel="1"/>
    <col min="11" max="11" width="15.7109375" style="29" hidden="1" customWidth="1" outlineLevel="1"/>
    <col min="12" max="13" width="15.7109375" style="28" hidden="1" customWidth="1" outlineLevel="1"/>
    <col min="14" max="14" width="15.7109375" style="28" collapsed="1"/>
    <col min="15" max="15" width="15.7109375" style="28" customWidth="1"/>
    <col min="16" max="16384" width="15.7109375" style="21"/>
  </cols>
  <sheetData>
    <row r="1" spans="1:15" ht="23.25">
      <c r="A1" s="78" t="s">
        <v>32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20"/>
    </row>
    <row r="2" spans="1:15" ht="60" thickBot="1">
      <c r="A2" s="22" t="s">
        <v>33</v>
      </c>
      <c r="B2" s="23"/>
      <c r="C2" s="23"/>
      <c r="D2" s="23"/>
      <c r="E2" s="23"/>
      <c r="F2" s="23"/>
      <c r="G2" s="23"/>
      <c r="H2" s="24"/>
      <c r="I2" s="23"/>
      <c r="J2" s="23"/>
      <c r="K2" s="24"/>
      <c r="L2" s="23"/>
      <c r="M2" s="23"/>
      <c r="N2" s="23"/>
      <c r="O2" s="20"/>
    </row>
    <row r="3" spans="1:15" s="25" customFormat="1" ht="90.75" thickBot="1">
      <c r="A3" s="62" t="s">
        <v>34</v>
      </c>
      <c r="B3" s="63" t="s">
        <v>25</v>
      </c>
      <c r="C3" s="63" t="s">
        <v>26</v>
      </c>
      <c r="D3" s="63" t="s">
        <v>27</v>
      </c>
      <c r="E3" s="63" t="s">
        <v>28</v>
      </c>
      <c r="F3" s="63" t="s">
        <v>29</v>
      </c>
      <c r="G3" s="63" t="s">
        <v>35</v>
      </c>
      <c r="H3" s="64" t="s">
        <v>36</v>
      </c>
      <c r="I3" s="63" t="s">
        <v>37</v>
      </c>
      <c r="J3" s="63" t="s">
        <v>38</v>
      </c>
      <c r="K3" s="64" t="s">
        <v>39</v>
      </c>
      <c r="L3" s="63" t="s">
        <v>40</v>
      </c>
      <c r="M3" s="63" t="s">
        <v>41</v>
      </c>
      <c r="N3" s="63" t="s">
        <v>42</v>
      </c>
      <c r="O3" s="65" t="s">
        <v>43</v>
      </c>
    </row>
    <row r="4" spans="1:15" ht="18">
      <c r="A4" s="26" t="s">
        <v>44</v>
      </c>
      <c r="B4" s="27">
        <v>15</v>
      </c>
      <c r="C4" s="27">
        <v>25</v>
      </c>
      <c r="D4" s="27">
        <v>44</v>
      </c>
      <c r="E4" s="27">
        <v>4</v>
      </c>
      <c r="F4" s="27">
        <v>8</v>
      </c>
      <c r="G4" s="35">
        <f>IFERROR(IF(N4+O4=D4+F4,D4+F4,"Error - Check Amounts"),0)</f>
        <v>52</v>
      </c>
      <c r="H4" s="36">
        <f>IFERROR(B4/($D4-$E4),0)</f>
        <v>0.375</v>
      </c>
      <c r="I4" s="35">
        <f>IFERROR(H4*$E4,0)</f>
        <v>1.5</v>
      </c>
      <c r="J4" s="35">
        <f>IFERROR(H4*$F4,0)</f>
        <v>3</v>
      </c>
      <c r="K4" s="36">
        <f>IFERROR(C4/($D4-$E4),0)</f>
        <v>0.625</v>
      </c>
      <c r="L4" s="35">
        <f t="shared" ref="L4:L20" si="0">IFERROR(K4*$E4,)</f>
        <v>2.5</v>
      </c>
      <c r="M4" s="35">
        <f>IFERROR(K4*$F4,0)</f>
        <v>5</v>
      </c>
      <c r="N4" s="35">
        <f>IFERROR(B4+I4+J4,0)</f>
        <v>19.5</v>
      </c>
      <c r="O4" s="35">
        <f>IFERROR(C4+L4+M4,0)</f>
        <v>32.5</v>
      </c>
    </row>
    <row r="5" spans="1:15" ht="18">
      <c r="A5" s="26" t="s">
        <v>45</v>
      </c>
      <c r="B5" s="27">
        <v>8</v>
      </c>
      <c r="C5" s="27">
        <v>4</v>
      </c>
      <c r="D5" s="27">
        <v>16</v>
      </c>
      <c r="E5" s="27">
        <v>4</v>
      </c>
      <c r="F5" s="27">
        <v>5</v>
      </c>
      <c r="G5" s="35">
        <f>IFERROR(IF(N5+O5=D5+F5,D5+F5,"Error - Check Amounts"),0)</f>
        <v>21</v>
      </c>
      <c r="H5" s="36">
        <f>IFERROR(B5/($D5-$E5),0)</f>
        <v>0.66666666666666663</v>
      </c>
      <c r="I5" s="35">
        <f t="shared" ref="I5:I20" si="1">IFERROR(H5*$E5,0)</f>
        <v>2.6666666666666665</v>
      </c>
      <c r="J5" s="35">
        <f>IFERROR(H5*$F5,0)</f>
        <v>3.333333333333333</v>
      </c>
      <c r="K5" s="36">
        <f>IFERROR(C5/($D5-$E5),0)</f>
        <v>0.33333333333333331</v>
      </c>
      <c r="L5" s="35">
        <f t="shared" si="0"/>
        <v>1.3333333333333333</v>
      </c>
      <c r="M5" s="35">
        <f>IFERROR(K5*$F5,0)</f>
        <v>1.6666666666666665</v>
      </c>
      <c r="N5" s="35">
        <f>IFERROR(B5+I5+J5,0)</f>
        <v>14</v>
      </c>
      <c r="O5" s="35">
        <f>IFERROR(C5+L5+M5,0)</f>
        <v>7</v>
      </c>
    </row>
    <row r="6" spans="1:15" ht="36">
      <c r="A6" s="26" t="s">
        <v>46</v>
      </c>
      <c r="B6" s="27">
        <v>36</v>
      </c>
      <c r="C6" s="27">
        <v>16</v>
      </c>
      <c r="D6" s="27">
        <v>58</v>
      </c>
      <c r="E6" s="27">
        <v>6</v>
      </c>
      <c r="F6" s="27">
        <v>12</v>
      </c>
      <c r="G6" s="35">
        <f>IFERROR(IF(N6+O6=D6+F6,D6+F6,"Error - Check Amounts"),0)</f>
        <v>70</v>
      </c>
      <c r="H6" s="36">
        <f>IFERROR(B6/($D6-$E6),0)</f>
        <v>0.69230769230769229</v>
      </c>
      <c r="I6" s="35">
        <f t="shared" si="1"/>
        <v>4.1538461538461533</v>
      </c>
      <c r="J6" s="35">
        <f>IFERROR(H6*$F6,0)</f>
        <v>8.3076923076923066</v>
      </c>
      <c r="K6" s="36">
        <f>IFERROR(C6/($D6-$E6),0)</f>
        <v>0.30769230769230771</v>
      </c>
      <c r="L6" s="35">
        <f t="shared" si="0"/>
        <v>1.8461538461538463</v>
      </c>
      <c r="M6" s="35">
        <f>IFERROR(K6*$F6,0)</f>
        <v>3.6923076923076925</v>
      </c>
      <c r="N6" s="35">
        <f>IFERROR(B6+I6+J6,0)</f>
        <v>48.46153846153846</v>
      </c>
      <c r="O6" s="35">
        <f>IFERROR(C6+L6+M6,0)</f>
        <v>21.53846153846154</v>
      </c>
    </row>
    <row r="7" spans="1:15" ht="18">
      <c r="A7" s="26"/>
      <c r="B7" s="27"/>
      <c r="C7" s="27"/>
      <c r="D7" s="27"/>
      <c r="E7" s="27"/>
      <c r="F7" s="27"/>
      <c r="G7" s="35">
        <f>IFERROR(IF(N7+O7=D7+F7,D7+F7,"Error - Check Amounts"),0)</f>
        <v>0</v>
      </c>
      <c r="H7" s="36">
        <f>IFERROR(B7/($D7-$E7),0)</f>
        <v>0</v>
      </c>
      <c r="I7" s="35">
        <f t="shared" si="1"/>
        <v>0</v>
      </c>
      <c r="J7" s="35">
        <f>IFERROR(H7*$F7,0)</f>
        <v>0</v>
      </c>
      <c r="K7" s="36">
        <f>IFERROR(C7/($D7-$E7),0)</f>
        <v>0</v>
      </c>
      <c r="L7" s="35">
        <f t="shared" si="0"/>
        <v>0</v>
      </c>
      <c r="M7" s="35">
        <f>IFERROR(K7*$F7,0)</f>
        <v>0</v>
      </c>
      <c r="N7" s="35">
        <f>IFERROR(B7+I7+J7,0)</f>
        <v>0</v>
      </c>
      <c r="O7" s="35">
        <f>IFERROR(C7+L7+M7,0)</f>
        <v>0</v>
      </c>
    </row>
    <row r="8" spans="1:15" ht="18">
      <c r="A8" s="26"/>
      <c r="B8" s="27"/>
      <c r="C8" s="27"/>
      <c r="D8" s="27"/>
      <c r="E8" s="27"/>
      <c r="F8" s="27"/>
      <c r="G8" s="35">
        <f t="shared" ref="G8:G20" si="2">IFERROR(IF(N8+O8=D8+F8,D8+F8,"Error - Check Amounts"),0)</f>
        <v>0</v>
      </c>
      <c r="H8" s="36">
        <f t="shared" ref="H8:H20" si="3">IFERROR(B8/($D8-$E8),0)</f>
        <v>0</v>
      </c>
      <c r="I8" s="35">
        <f t="shared" si="1"/>
        <v>0</v>
      </c>
      <c r="J8" s="35">
        <f t="shared" ref="J8:J20" si="4">IFERROR(H8*$F8,0)</f>
        <v>0</v>
      </c>
      <c r="K8" s="36">
        <f t="shared" ref="K8:K20" si="5">IFERROR(C8/($D8-$E8),0)</f>
        <v>0</v>
      </c>
      <c r="L8" s="35">
        <f t="shared" si="0"/>
        <v>0</v>
      </c>
      <c r="M8" s="35">
        <f t="shared" ref="M8:M20" si="6">IFERROR(K8*$F8,0)</f>
        <v>0</v>
      </c>
      <c r="N8" s="35">
        <f t="shared" ref="N8:N20" si="7">IFERROR(B8+I8+J8,0)</f>
        <v>0</v>
      </c>
      <c r="O8" s="35">
        <f t="shared" ref="O8:O20" si="8">IFERROR(C8+L8+M8,0)</f>
        <v>0</v>
      </c>
    </row>
    <row r="9" spans="1:15" ht="18">
      <c r="A9" s="26"/>
      <c r="B9" s="27"/>
      <c r="C9" s="27"/>
      <c r="D9" s="27"/>
      <c r="E9" s="27"/>
      <c r="F9" s="27"/>
      <c r="G9" s="35">
        <f t="shared" si="2"/>
        <v>0</v>
      </c>
      <c r="H9" s="36">
        <f t="shared" si="3"/>
        <v>0</v>
      </c>
      <c r="I9" s="35">
        <f t="shared" si="1"/>
        <v>0</v>
      </c>
      <c r="J9" s="35">
        <f t="shared" si="4"/>
        <v>0</v>
      </c>
      <c r="K9" s="36">
        <f t="shared" si="5"/>
        <v>0</v>
      </c>
      <c r="L9" s="35">
        <f t="shared" si="0"/>
        <v>0</v>
      </c>
      <c r="M9" s="35">
        <f t="shared" si="6"/>
        <v>0</v>
      </c>
      <c r="N9" s="35">
        <f t="shared" si="7"/>
        <v>0</v>
      </c>
      <c r="O9" s="35">
        <f t="shared" si="8"/>
        <v>0</v>
      </c>
    </row>
    <row r="10" spans="1:15" ht="18">
      <c r="A10" s="26"/>
      <c r="B10" s="27"/>
      <c r="C10" s="27"/>
      <c r="D10" s="27"/>
      <c r="E10" s="27"/>
      <c r="F10" s="27"/>
      <c r="G10" s="35">
        <f t="shared" si="2"/>
        <v>0</v>
      </c>
      <c r="H10" s="36">
        <f t="shared" si="3"/>
        <v>0</v>
      </c>
      <c r="I10" s="35">
        <f t="shared" si="1"/>
        <v>0</v>
      </c>
      <c r="J10" s="35">
        <f t="shared" si="4"/>
        <v>0</v>
      </c>
      <c r="K10" s="36">
        <f t="shared" si="5"/>
        <v>0</v>
      </c>
      <c r="L10" s="35">
        <f t="shared" si="0"/>
        <v>0</v>
      </c>
      <c r="M10" s="35">
        <f t="shared" si="6"/>
        <v>0</v>
      </c>
      <c r="N10" s="35">
        <f t="shared" si="7"/>
        <v>0</v>
      </c>
      <c r="O10" s="35">
        <f t="shared" si="8"/>
        <v>0</v>
      </c>
    </row>
    <row r="11" spans="1:15" ht="18">
      <c r="A11" s="26"/>
      <c r="B11" s="27"/>
      <c r="C11" s="27"/>
      <c r="D11" s="27"/>
      <c r="E11" s="27"/>
      <c r="F11" s="27"/>
      <c r="G11" s="35">
        <f t="shared" si="2"/>
        <v>0</v>
      </c>
      <c r="H11" s="36">
        <f t="shared" si="3"/>
        <v>0</v>
      </c>
      <c r="I11" s="35">
        <f t="shared" si="1"/>
        <v>0</v>
      </c>
      <c r="J11" s="35">
        <f t="shared" si="4"/>
        <v>0</v>
      </c>
      <c r="K11" s="36">
        <f t="shared" si="5"/>
        <v>0</v>
      </c>
      <c r="L11" s="35">
        <f t="shared" si="0"/>
        <v>0</v>
      </c>
      <c r="M11" s="35">
        <f t="shared" si="6"/>
        <v>0</v>
      </c>
      <c r="N11" s="35">
        <f t="shared" si="7"/>
        <v>0</v>
      </c>
      <c r="O11" s="35">
        <f t="shared" si="8"/>
        <v>0</v>
      </c>
    </row>
    <row r="12" spans="1:15" ht="18">
      <c r="A12" s="26"/>
      <c r="B12" s="27"/>
      <c r="C12" s="27"/>
      <c r="D12" s="27"/>
      <c r="E12" s="27"/>
      <c r="F12" s="27"/>
      <c r="G12" s="35">
        <f t="shared" si="2"/>
        <v>0</v>
      </c>
      <c r="H12" s="36">
        <f t="shared" si="3"/>
        <v>0</v>
      </c>
      <c r="I12" s="35">
        <f t="shared" si="1"/>
        <v>0</v>
      </c>
      <c r="J12" s="35">
        <f t="shared" si="4"/>
        <v>0</v>
      </c>
      <c r="K12" s="36">
        <f t="shared" si="5"/>
        <v>0</v>
      </c>
      <c r="L12" s="35">
        <f t="shared" si="0"/>
        <v>0</v>
      </c>
      <c r="M12" s="35">
        <f t="shared" si="6"/>
        <v>0</v>
      </c>
      <c r="N12" s="35">
        <f t="shared" si="7"/>
        <v>0</v>
      </c>
      <c r="O12" s="35">
        <f t="shared" si="8"/>
        <v>0</v>
      </c>
    </row>
    <row r="13" spans="1:15" ht="18">
      <c r="A13" s="26"/>
      <c r="B13" s="27"/>
      <c r="C13" s="27"/>
      <c r="D13" s="27"/>
      <c r="E13" s="27"/>
      <c r="F13" s="27"/>
      <c r="G13" s="35">
        <f t="shared" si="2"/>
        <v>0</v>
      </c>
      <c r="H13" s="36">
        <f t="shared" si="3"/>
        <v>0</v>
      </c>
      <c r="I13" s="35">
        <f t="shared" si="1"/>
        <v>0</v>
      </c>
      <c r="J13" s="35">
        <f t="shared" si="4"/>
        <v>0</v>
      </c>
      <c r="K13" s="36">
        <f t="shared" si="5"/>
        <v>0</v>
      </c>
      <c r="L13" s="35">
        <f t="shared" si="0"/>
        <v>0</v>
      </c>
      <c r="M13" s="35">
        <f t="shared" si="6"/>
        <v>0</v>
      </c>
      <c r="N13" s="35">
        <f t="shared" si="7"/>
        <v>0</v>
      </c>
      <c r="O13" s="35">
        <f t="shared" si="8"/>
        <v>0</v>
      </c>
    </row>
    <row r="14" spans="1:15" ht="18">
      <c r="A14" s="26"/>
      <c r="B14" s="27"/>
      <c r="C14" s="27"/>
      <c r="D14" s="27"/>
      <c r="E14" s="27"/>
      <c r="F14" s="27"/>
      <c r="G14" s="35">
        <f t="shared" si="2"/>
        <v>0</v>
      </c>
      <c r="H14" s="36">
        <f t="shared" si="3"/>
        <v>0</v>
      </c>
      <c r="I14" s="35">
        <f t="shared" si="1"/>
        <v>0</v>
      </c>
      <c r="J14" s="35">
        <f t="shared" si="4"/>
        <v>0</v>
      </c>
      <c r="K14" s="36">
        <f t="shared" si="5"/>
        <v>0</v>
      </c>
      <c r="L14" s="35">
        <f t="shared" si="0"/>
        <v>0</v>
      </c>
      <c r="M14" s="35">
        <f t="shared" si="6"/>
        <v>0</v>
      </c>
      <c r="N14" s="35">
        <f t="shared" si="7"/>
        <v>0</v>
      </c>
      <c r="O14" s="35">
        <f t="shared" si="8"/>
        <v>0</v>
      </c>
    </row>
    <row r="15" spans="1:15" ht="18">
      <c r="A15" s="26"/>
      <c r="B15" s="27"/>
      <c r="C15" s="27"/>
      <c r="D15" s="27"/>
      <c r="E15" s="27"/>
      <c r="F15" s="27"/>
      <c r="G15" s="35">
        <f t="shared" si="2"/>
        <v>0</v>
      </c>
      <c r="H15" s="36">
        <f t="shared" si="3"/>
        <v>0</v>
      </c>
      <c r="I15" s="35">
        <f t="shared" si="1"/>
        <v>0</v>
      </c>
      <c r="J15" s="35">
        <f t="shared" si="4"/>
        <v>0</v>
      </c>
      <c r="K15" s="36">
        <f t="shared" si="5"/>
        <v>0</v>
      </c>
      <c r="L15" s="35">
        <f t="shared" si="0"/>
        <v>0</v>
      </c>
      <c r="M15" s="35">
        <f t="shared" si="6"/>
        <v>0</v>
      </c>
      <c r="N15" s="35">
        <f t="shared" si="7"/>
        <v>0</v>
      </c>
      <c r="O15" s="35">
        <f t="shared" si="8"/>
        <v>0</v>
      </c>
    </row>
    <row r="16" spans="1:15" ht="18">
      <c r="A16" s="26"/>
      <c r="B16" s="27"/>
      <c r="C16" s="27"/>
      <c r="D16" s="27"/>
      <c r="E16" s="27"/>
      <c r="F16" s="27"/>
      <c r="G16" s="35">
        <f t="shared" si="2"/>
        <v>0</v>
      </c>
      <c r="H16" s="36">
        <f t="shared" si="3"/>
        <v>0</v>
      </c>
      <c r="I16" s="35">
        <f t="shared" si="1"/>
        <v>0</v>
      </c>
      <c r="J16" s="35">
        <f t="shared" si="4"/>
        <v>0</v>
      </c>
      <c r="K16" s="36">
        <f t="shared" si="5"/>
        <v>0</v>
      </c>
      <c r="L16" s="35">
        <f t="shared" si="0"/>
        <v>0</v>
      </c>
      <c r="M16" s="35">
        <f t="shared" si="6"/>
        <v>0</v>
      </c>
      <c r="N16" s="35">
        <f t="shared" si="7"/>
        <v>0</v>
      </c>
      <c r="O16" s="35">
        <f t="shared" si="8"/>
        <v>0</v>
      </c>
    </row>
    <row r="17" spans="1:15" ht="18">
      <c r="A17" s="26"/>
      <c r="B17" s="27"/>
      <c r="C17" s="27"/>
      <c r="D17" s="27"/>
      <c r="E17" s="27"/>
      <c r="F17" s="27"/>
      <c r="G17" s="35">
        <f t="shared" si="2"/>
        <v>0</v>
      </c>
      <c r="H17" s="36">
        <f t="shared" si="3"/>
        <v>0</v>
      </c>
      <c r="I17" s="35">
        <f t="shared" si="1"/>
        <v>0</v>
      </c>
      <c r="J17" s="35">
        <f t="shared" si="4"/>
        <v>0</v>
      </c>
      <c r="K17" s="36">
        <f t="shared" si="5"/>
        <v>0</v>
      </c>
      <c r="L17" s="35">
        <f t="shared" si="0"/>
        <v>0</v>
      </c>
      <c r="M17" s="35">
        <f t="shared" si="6"/>
        <v>0</v>
      </c>
      <c r="N17" s="35">
        <f t="shared" si="7"/>
        <v>0</v>
      </c>
      <c r="O17" s="35">
        <f t="shared" si="8"/>
        <v>0</v>
      </c>
    </row>
    <row r="18" spans="1:15" ht="18">
      <c r="A18" s="26"/>
      <c r="B18" s="27"/>
      <c r="C18" s="27"/>
      <c r="D18" s="27"/>
      <c r="E18" s="27"/>
      <c r="F18" s="27"/>
      <c r="G18" s="35">
        <f t="shared" si="2"/>
        <v>0</v>
      </c>
      <c r="H18" s="36">
        <f t="shared" si="3"/>
        <v>0</v>
      </c>
      <c r="I18" s="35">
        <f t="shared" si="1"/>
        <v>0</v>
      </c>
      <c r="J18" s="35">
        <f t="shared" si="4"/>
        <v>0</v>
      </c>
      <c r="K18" s="36">
        <f t="shared" si="5"/>
        <v>0</v>
      </c>
      <c r="L18" s="35">
        <f t="shared" si="0"/>
        <v>0</v>
      </c>
      <c r="M18" s="35">
        <f t="shared" si="6"/>
        <v>0</v>
      </c>
      <c r="N18" s="35">
        <f t="shared" si="7"/>
        <v>0</v>
      </c>
      <c r="O18" s="35">
        <f t="shared" si="8"/>
        <v>0</v>
      </c>
    </row>
    <row r="19" spans="1:15" ht="18">
      <c r="A19" s="26"/>
      <c r="B19" s="27"/>
      <c r="C19" s="27"/>
      <c r="D19" s="27"/>
      <c r="E19" s="27"/>
      <c r="F19" s="27"/>
      <c r="G19" s="35">
        <f t="shared" si="2"/>
        <v>0</v>
      </c>
      <c r="H19" s="36">
        <f t="shared" si="3"/>
        <v>0</v>
      </c>
      <c r="I19" s="35">
        <f t="shared" si="1"/>
        <v>0</v>
      </c>
      <c r="J19" s="35">
        <f t="shared" si="4"/>
        <v>0</v>
      </c>
      <c r="K19" s="36">
        <f t="shared" si="5"/>
        <v>0</v>
      </c>
      <c r="L19" s="35">
        <f t="shared" si="0"/>
        <v>0</v>
      </c>
      <c r="M19" s="35">
        <f t="shared" si="6"/>
        <v>0</v>
      </c>
      <c r="N19" s="35">
        <f t="shared" si="7"/>
        <v>0</v>
      </c>
      <c r="O19" s="35">
        <f t="shared" si="8"/>
        <v>0</v>
      </c>
    </row>
    <row r="20" spans="1:15" ht="18">
      <c r="A20" s="26"/>
      <c r="B20" s="27"/>
      <c r="C20" s="27"/>
      <c r="D20" s="27"/>
      <c r="E20" s="27"/>
      <c r="F20" s="27"/>
      <c r="G20" s="35">
        <f t="shared" si="2"/>
        <v>0</v>
      </c>
      <c r="H20" s="36">
        <f t="shared" si="3"/>
        <v>0</v>
      </c>
      <c r="I20" s="35">
        <f t="shared" si="1"/>
        <v>0</v>
      </c>
      <c r="J20" s="35">
        <f t="shared" si="4"/>
        <v>0</v>
      </c>
      <c r="K20" s="36">
        <f t="shared" si="5"/>
        <v>0</v>
      </c>
      <c r="L20" s="35">
        <f t="shared" si="0"/>
        <v>0</v>
      </c>
      <c r="M20" s="35">
        <f t="shared" si="6"/>
        <v>0</v>
      </c>
      <c r="N20" s="35">
        <f t="shared" si="7"/>
        <v>0</v>
      </c>
      <c r="O20" s="35">
        <f t="shared" si="8"/>
        <v>0</v>
      </c>
    </row>
  </sheetData>
  <sheetProtection sheet="1" formatCells="0" formatColumns="0" insertColumns="0" selectLockedCells="1" sort="0"/>
  <mergeCells count="1">
    <mergeCell ref="A1:N1"/>
  </mergeCells>
  <conditionalFormatting sqref="G1:O1048576">
    <cfRule type="cellIs" dxfId="21" priority="1" operator="equal">
      <formula>0</formula>
    </cfRule>
  </conditionalFormatting>
  <dataValidations count="1">
    <dataValidation allowBlank="1" showInputMessage="1" showErrorMessage="1" prompt="Enter Details" sqref="A4:F20" xr:uid="{00000000-0002-0000-0200-000000000000}"/>
  </dataValidations>
  <pageMargins left="0.7" right="0.7" top="0.75" bottom="0.75" header="0.3" footer="0.3"/>
  <pageSetup scale="82" orientation="landscape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X20"/>
  <sheetViews>
    <sheetView zoomScale="85" zoomScaleNormal="85" workbookViewId="0">
      <selection activeCell="I6" sqref="I6"/>
    </sheetView>
  </sheetViews>
  <sheetFormatPr defaultColWidth="9.140625" defaultRowHeight="18" outlineLevelCol="1"/>
  <cols>
    <col min="1" max="1" width="25.140625" style="23" customWidth="1"/>
    <col min="2" max="2" width="26.28515625" style="23" bestFit="1" customWidth="1"/>
    <col min="3" max="3" width="19.7109375" style="23" hidden="1" customWidth="1" outlineLevel="1"/>
    <col min="4" max="4" width="18.85546875" style="23" hidden="1" customWidth="1" outlineLevel="1"/>
    <col min="5" max="5" width="15.140625" style="39" hidden="1" customWidth="1" outlineLevel="1"/>
    <col min="6" max="6" width="18.140625" style="39" hidden="1" customWidth="1" outlineLevel="1"/>
    <col min="7" max="7" width="18.140625" style="39" customWidth="1" collapsed="1"/>
    <col min="8" max="8" width="18.140625" style="39" customWidth="1"/>
    <col min="9" max="9" width="12.140625" style="23" bestFit="1" customWidth="1"/>
    <col min="10" max="10" width="14.42578125" style="23" bestFit="1" customWidth="1"/>
    <col min="11" max="12" width="12.42578125" style="23" customWidth="1"/>
    <col min="13" max="13" width="12.140625" style="23" bestFit="1" customWidth="1"/>
    <col min="14" max="14" width="14.42578125" style="23" bestFit="1" customWidth="1"/>
    <col min="15" max="15" width="12.42578125" style="23" bestFit="1" customWidth="1"/>
    <col min="16" max="16" width="12.42578125" style="23" customWidth="1"/>
    <col min="17" max="17" width="12.140625" style="23" bestFit="1" customWidth="1"/>
    <col min="18" max="18" width="14.42578125" style="23" bestFit="1" customWidth="1"/>
    <col min="19" max="19" width="12.42578125" style="23" bestFit="1" customWidth="1"/>
    <col min="20" max="20" width="12.42578125" style="23" customWidth="1"/>
    <col min="21" max="21" width="12.140625" style="23" bestFit="1" customWidth="1"/>
    <col min="22" max="22" width="14.42578125" style="23" bestFit="1" customWidth="1"/>
    <col min="23" max="24" width="12.42578125" style="23" bestFit="1" customWidth="1"/>
    <col min="25" max="16384" width="9.140625" style="38"/>
  </cols>
  <sheetData>
    <row r="1" spans="1:24" ht="53.1" customHeight="1">
      <c r="A1" s="78" t="s">
        <v>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24" ht="18.75" thickBot="1">
      <c r="I2" s="40" t="s">
        <v>48</v>
      </c>
      <c r="J2" s="40" t="s">
        <v>48</v>
      </c>
      <c r="M2" s="40" t="s">
        <v>48</v>
      </c>
      <c r="N2" s="40" t="s">
        <v>48</v>
      </c>
      <c r="Q2" s="40" t="s">
        <v>48</v>
      </c>
      <c r="R2" s="40" t="s">
        <v>48</v>
      </c>
      <c r="U2" s="40" t="s">
        <v>48</v>
      </c>
      <c r="V2" s="40" t="s">
        <v>48</v>
      </c>
    </row>
    <row r="3" spans="1:24" s="16" customFormat="1" ht="90.75" thickBot="1">
      <c r="A3" s="41" t="str">
        <f>Table2[[#Headers],[Receipt Identifier]]</f>
        <v>Receipt Identifier</v>
      </c>
      <c r="B3" s="42" t="str">
        <f>Table2[[#Headers],[Receipt Total ERROR check]]</f>
        <v>Receipt Total ERROR check</v>
      </c>
      <c r="C3" s="42" t="str">
        <f>Table2[[#Headers],[Food and Nonalcohol Beverages (Before Tax and Tip)]]</f>
        <v>Food and Nonalcohol Beverages (Before Tax and Tip)</v>
      </c>
      <c r="D3" s="42" t="str">
        <f>Table2[[#Headers],[Alcohol (Before Tax and Tip)]]</f>
        <v>Alcohol (Before Tax and Tip)</v>
      </c>
      <c r="E3" s="42" t="str">
        <f>Table2[[#Headers],[Food Total]]</f>
        <v>Food Total</v>
      </c>
      <c r="F3" s="42" t="str">
        <f>Table2[[#Headers],[Alcohol Total]]</f>
        <v>Alcohol Total</v>
      </c>
      <c r="G3" s="43" t="s">
        <v>49</v>
      </c>
      <c r="H3" s="43" t="s">
        <v>50</v>
      </c>
      <c r="I3" s="44" t="s">
        <v>51</v>
      </c>
      <c r="J3" s="44" t="s">
        <v>52</v>
      </c>
      <c r="K3" s="45" t="s">
        <v>53</v>
      </c>
      <c r="L3" s="45" t="s">
        <v>54</v>
      </c>
      <c r="M3" s="44" t="s">
        <v>55</v>
      </c>
      <c r="N3" s="44" t="s">
        <v>56</v>
      </c>
      <c r="O3" s="45" t="s">
        <v>57</v>
      </c>
      <c r="P3" s="45" t="s">
        <v>58</v>
      </c>
      <c r="Q3" s="44" t="s">
        <v>59</v>
      </c>
      <c r="R3" s="44" t="s">
        <v>60</v>
      </c>
      <c r="S3" s="45" t="s">
        <v>61</v>
      </c>
      <c r="T3" s="45" t="s">
        <v>62</v>
      </c>
      <c r="U3" s="44" t="s">
        <v>63</v>
      </c>
      <c r="V3" s="44" t="s">
        <v>64</v>
      </c>
      <c r="W3" s="45" t="s">
        <v>65</v>
      </c>
      <c r="X3" s="46" t="s">
        <v>66</v>
      </c>
    </row>
    <row r="4" spans="1:24">
      <c r="A4" s="57" t="str">
        <f>IFERROR(Table2[[#This Row],[Receipt Identifier]],0)</f>
        <v>Glass House</v>
      </c>
      <c r="B4" s="58">
        <f>IFERROR(Table2[[#This Row],[Receipt Total ERROR check]],0)</f>
        <v>52</v>
      </c>
      <c r="C4" s="47">
        <f>IFERROR(Table2[[#This Row],[Food and Nonalcohol Beverages (Before Tax and Tip)]],0)</f>
        <v>15</v>
      </c>
      <c r="D4" s="47">
        <f>IFERROR(Table2[[#This Row],[Alcohol (Before Tax and Tip)]],0)</f>
        <v>25</v>
      </c>
      <c r="E4" s="47">
        <f>IFERROR(Table2[[#This Row],[Food Total]],0)</f>
        <v>19.5</v>
      </c>
      <c r="F4" s="47">
        <f>IFERROR(Table2[[#This Row],[Alcohol Total]],0)</f>
        <v>32.5</v>
      </c>
      <c r="G4" s="51">
        <f>IFERROR(((C4-I4-M4-Q4-U4)/$C4)*$E4,0)</f>
        <v>8.4500000000000011</v>
      </c>
      <c r="H4" s="51">
        <f>IFERROR(((D4-J4-N4-R4-V4)/$D4)*$F4,0)</f>
        <v>18.200000000000003</v>
      </c>
      <c r="I4" s="48">
        <v>3</v>
      </c>
      <c r="J4" s="48">
        <v>5</v>
      </c>
      <c r="K4" s="53">
        <f>IFERROR(((I4/$C4*$E4)),0)</f>
        <v>3.9000000000000004</v>
      </c>
      <c r="L4" s="53">
        <f>IFERROR((J4/$D4*$F4),0)</f>
        <v>6.5</v>
      </c>
      <c r="M4" s="48">
        <v>2.5</v>
      </c>
      <c r="N4" s="48">
        <v>3</v>
      </c>
      <c r="O4" s="53">
        <f>IFERROR(((M4/$C4*$E4)),0)</f>
        <v>3.25</v>
      </c>
      <c r="P4" s="53">
        <f>IFERROR((N4/$D4*$F4),0)</f>
        <v>3.9</v>
      </c>
      <c r="Q4" s="48">
        <v>3</v>
      </c>
      <c r="R4" s="48">
        <v>3</v>
      </c>
      <c r="S4" s="53">
        <f>IFERROR(((Q4/$C4*$E4)),0)</f>
        <v>3.9000000000000004</v>
      </c>
      <c r="T4" s="53">
        <f>IFERROR((R4/$D4*$F4),0)</f>
        <v>3.9</v>
      </c>
      <c r="U4" s="48"/>
      <c r="V4" s="48"/>
      <c r="W4" s="53">
        <f>IFERROR(((U4/$C4*$E4)),0)</f>
        <v>0</v>
      </c>
      <c r="X4" s="55">
        <f>IFERROR((V4/$D4*$F4),0)</f>
        <v>0</v>
      </c>
    </row>
    <row r="5" spans="1:24">
      <c r="A5" s="57" t="str">
        <f>IFERROR(Table2[[#This Row],[Receipt Identifier]],0)</f>
        <v>Legal Sea Foods</v>
      </c>
      <c r="B5" s="59">
        <f>IFERROR(Table2[[#This Row],[Receipt Total ERROR check]],0)</f>
        <v>21</v>
      </c>
      <c r="C5" s="47">
        <f>IFERROR(Table2[[#This Row],[Food and Nonalcohol Beverages (Before Tax and Tip)]],0)</f>
        <v>8</v>
      </c>
      <c r="D5" s="47">
        <f>IFERROR(Table2[[#This Row],[Alcohol (Before Tax and Tip)]],0)</f>
        <v>4</v>
      </c>
      <c r="E5" s="47">
        <f>IFERROR(Table2[[#This Row],[Food Total]],0)</f>
        <v>14</v>
      </c>
      <c r="F5" s="47">
        <f>IFERROR(Table2[[#This Row],[Alcohol Total]],0)</f>
        <v>7</v>
      </c>
      <c r="G5" s="51">
        <f t="shared" ref="G5:G20" si="0">IFERROR(((C5-I5-M5-Q5-U5)/$C5)*$E5,0)</f>
        <v>14</v>
      </c>
      <c r="H5" s="51">
        <f t="shared" ref="H5:H20" si="1">IFERROR(((D5-J5-N5-R5-V5)/$D5)*$F5,0)</f>
        <v>7</v>
      </c>
      <c r="I5" s="48"/>
      <c r="J5" s="48"/>
      <c r="K5" s="53">
        <f>IFERROR(((I5/C5*$E5)+(J5/D5*$F5)),0)</f>
        <v>0</v>
      </c>
      <c r="L5" s="53">
        <f t="shared" ref="L5:L20" si="2">IFERROR((J5/$D5*$F5),0)</f>
        <v>0</v>
      </c>
      <c r="M5" s="48"/>
      <c r="N5" s="48"/>
      <c r="O5" s="53">
        <f t="shared" ref="O5:O20" si="3">IFERROR(((M5/$C5*$E5)),0)</f>
        <v>0</v>
      </c>
      <c r="P5" s="53">
        <f t="shared" ref="P5:P20" si="4">IFERROR((N5/$D5*$F5),0)</f>
        <v>0</v>
      </c>
      <c r="Q5" s="48"/>
      <c r="R5" s="48"/>
      <c r="S5" s="53">
        <f t="shared" ref="S5:S20" si="5">IFERROR(((Q5/$C5*$E5)),0)</f>
        <v>0</v>
      </c>
      <c r="T5" s="53">
        <f t="shared" ref="T5:T20" si="6">IFERROR((R5/$D5*$F5),0)</f>
        <v>0</v>
      </c>
      <c r="U5" s="48"/>
      <c r="V5" s="48"/>
      <c r="W5" s="53">
        <f t="shared" ref="W5:W20" si="7">IFERROR(((U5/$C5*$E5)),0)</f>
        <v>0</v>
      </c>
      <c r="X5" s="55">
        <f t="shared" ref="X5:X20" si="8">IFERROR((V5/$D5*$F5),0)</f>
        <v>0</v>
      </c>
    </row>
    <row r="6" spans="1:24" ht="36">
      <c r="A6" s="57" t="str">
        <f>IFERROR(Table2[[#This Row],[Receipt Identifier]],0)</f>
        <v>Russell House Tavern</v>
      </c>
      <c r="B6" s="59">
        <f>IFERROR(Table2[[#This Row],[Receipt Total ERROR check]],0)</f>
        <v>70</v>
      </c>
      <c r="C6" s="47">
        <f>IFERROR(Table2[[#This Row],[Food and Nonalcohol Beverages (Before Tax and Tip)]],0)</f>
        <v>36</v>
      </c>
      <c r="D6" s="47">
        <f>IFERROR(Table2[[#This Row],[Alcohol (Before Tax and Tip)]],0)</f>
        <v>16</v>
      </c>
      <c r="E6" s="47">
        <f>IFERROR(Table2[[#This Row],[Food Total]],0)</f>
        <v>48.46153846153846</v>
      </c>
      <c r="F6" s="47">
        <f>IFERROR(Table2[[#This Row],[Alcohol Total]],0)</f>
        <v>21.53846153846154</v>
      </c>
      <c r="G6" s="51">
        <f t="shared" si="0"/>
        <v>48.46153846153846</v>
      </c>
      <c r="H6" s="51">
        <f t="shared" si="1"/>
        <v>21.53846153846154</v>
      </c>
      <c r="I6" s="48"/>
      <c r="J6" s="48"/>
      <c r="K6" s="53">
        <f t="shared" ref="K6:K20" si="9">IFERROR(((I6/C6*$E6)+(J6/D6*$F6)),0)</f>
        <v>0</v>
      </c>
      <c r="L6" s="53">
        <f t="shared" si="2"/>
        <v>0</v>
      </c>
      <c r="M6" s="48"/>
      <c r="N6" s="48"/>
      <c r="O6" s="53">
        <f t="shared" si="3"/>
        <v>0</v>
      </c>
      <c r="P6" s="53">
        <f t="shared" si="4"/>
        <v>0</v>
      </c>
      <c r="Q6" s="48"/>
      <c r="R6" s="48"/>
      <c r="S6" s="53">
        <f t="shared" si="5"/>
        <v>0</v>
      </c>
      <c r="T6" s="53">
        <f t="shared" si="6"/>
        <v>0</v>
      </c>
      <c r="U6" s="48"/>
      <c r="V6" s="48"/>
      <c r="W6" s="53">
        <f t="shared" si="7"/>
        <v>0</v>
      </c>
      <c r="X6" s="55">
        <f t="shared" si="8"/>
        <v>0</v>
      </c>
    </row>
    <row r="7" spans="1:24">
      <c r="A7" s="57">
        <f>IFERROR(Table2[[#This Row],[Receipt Identifier]],0)</f>
        <v>0</v>
      </c>
      <c r="B7" s="59">
        <f>IFERROR(Table2[[#This Row],[Receipt Total ERROR check]],0)</f>
        <v>0</v>
      </c>
      <c r="C7" s="47">
        <f>IFERROR(Table2[[#This Row],[Food and Nonalcohol Beverages (Before Tax and Tip)]],0)</f>
        <v>0</v>
      </c>
      <c r="D7" s="47">
        <f>IFERROR(Table2[[#This Row],[Alcohol (Before Tax and Tip)]],0)</f>
        <v>0</v>
      </c>
      <c r="E7" s="47">
        <f>IFERROR(Table2[[#This Row],[Food Total]],0)</f>
        <v>0</v>
      </c>
      <c r="F7" s="47">
        <f>IFERROR(Table2[[#This Row],[Alcohol Total]],0)</f>
        <v>0</v>
      </c>
      <c r="G7" s="51">
        <f t="shared" si="0"/>
        <v>0</v>
      </c>
      <c r="H7" s="51">
        <f t="shared" si="1"/>
        <v>0</v>
      </c>
      <c r="I7" s="48"/>
      <c r="J7" s="48"/>
      <c r="K7" s="53">
        <f t="shared" si="9"/>
        <v>0</v>
      </c>
      <c r="L7" s="53">
        <f t="shared" si="2"/>
        <v>0</v>
      </c>
      <c r="M7" s="48"/>
      <c r="N7" s="48"/>
      <c r="O7" s="53">
        <f t="shared" si="3"/>
        <v>0</v>
      </c>
      <c r="P7" s="53">
        <f t="shared" si="4"/>
        <v>0</v>
      </c>
      <c r="Q7" s="48"/>
      <c r="R7" s="48"/>
      <c r="S7" s="53">
        <f t="shared" si="5"/>
        <v>0</v>
      </c>
      <c r="T7" s="53">
        <f t="shared" si="6"/>
        <v>0</v>
      </c>
      <c r="U7" s="48"/>
      <c r="V7" s="48"/>
      <c r="W7" s="53">
        <f t="shared" si="7"/>
        <v>0</v>
      </c>
      <c r="X7" s="55">
        <f t="shared" si="8"/>
        <v>0</v>
      </c>
    </row>
    <row r="8" spans="1:24">
      <c r="A8" s="57">
        <f>IFERROR(Table2[[#This Row],[Receipt Identifier]],0)</f>
        <v>0</v>
      </c>
      <c r="B8" s="59">
        <f>IFERROR(Table2[[#This Row],[Receipt Total ERROR check]],0)</f>
        <v>0</v>
      </c>
      <c r="C8" s="47">
        <f>IFERROR(Table2[[#This Row],[Food and Nonalcohol Beverages (Before Tax and Tip)]],0)</f>
        <v>0</v>
      </c>
      <c r="D8" s="47">
        <f>IFERROR(Table2[[#This Row],[Alcohol (Before Tax and Tip)]],0)</f>
        <v>0</v>
      </c>
      <c r="E8" s="47">
        <f>IFERROR(Table2[[#This Row],[Food Total]],0)</f>
        <v>0</v>
      </c>
      <c r="F8" s="47">
        <f>IFERROR(Table2[[#This Row],[Alcohol Total]],0)</f>
        <v>0</v>
      </c>
      <c r="G8" s="51">
        <f t="shared" si="0"/>
        <v>0</v>
      </c>
      <c r="H8" s="51">
        <f t="shared" si="1"/>
        <v>0</v>
      </c>
      <c r="I8" s="48"/>
      <c r="J8" s="48"/>
      <c r="K8" s="53">
        <f t="shared" si="9"/>
        <v>0</v>
      </c>
      <c r="L8" s="53">
        <f t="shared" si="2"/>
        <v>0</v>
      </c>
      <c r="M8" s="48"/>
      <c r="N8" s="48"/>
      <c r="O8" s="53">
        <f t="shared" si="3"/>
        <v>0</v>
      </c>
      <c r="P8" s="53">
        <f t="shared" si="4"/>
        <v>0</v>
      </c>
      <c r="Q8" s="48"/>
      <c r="R8" s="48"/>
      <c r="S8" s="53">
        <f t="shared" si="5"/>
        <v>0</v>
      </c>
      <c r="T8" s="53">
        <f t="shared" si="6"/>
        <v>0</v>
      </c>
      <c r="U8" s="48"/>
      <c r="V8" s="48"/>
      <c r="W8" s="53">
        <f t="shared" si="7"/>
        <v>0</v>
      </c>
      <c r="X8" s="55">
        <f t="shared" si="8"/>
        <v>0</v>
      </c>
    </row>
    <row r="9" spans="1:24">
      <c r="A9" s="57">
        <f>IFERROR(Table2[[#This Row],[Receipt Identifier]],0)</f>
        <v>0</v>
      </c>
      <c r="B9" s="59">
        <f>IFERROR(Table2[[#This Row],[Receipt Total ERROR check]],0)</f>
        <v>0</v>
      </c>
      <c r="C9" s="47">
        <f>IFERROR(Table2[[#This Row],[Food and Nonalcohol Beverages (Before Tax and Tip)]],0)</f>
        <v>0</v>
      </c>
      <c r="D9" s="47">
        <f>IFERROR(Table2[[#This Row],[Alcohol (Before Tax and Tip)]],0)</f>
        <v>0</v>
      </c>
      <c r="E9" s="47">
        <f>IFERROR(Table2[[#This Row],[Food Total]],0)</f>
        <v>0</v>
      </c>
      <c r="F9" s="47">
        <f>IFERROR(Table2[[#This Row],[Alcohol Total]],0)</f>
        <v>0</v>
      </c>
      <c r="G9" s="51">
        <f>IFERROR(((C9-I9-M9-Q9-U9)/$C9)*$E9,0)</f>
        <v>0</v>
      </c>
      <c r="H9" s="51">
        <f t="shared" si="1"/>
        <v>0</v>
      </c>
      <c r="I9" s="48"/>
      <c r="J9" s="48"/>
      <c r="K9" s="53">
        <f t="shared" si="9"/>
        <v>0</v>
      </c>
      <c r="L9" s="53">
        <f t="shared" si="2"/>
        <v>0</v>
      </c>
      <c r="M9" s="48"/>
      <c r="N9" s="48"/>
      <c r="O9" s="53">
        <f t="shared" si="3"/>
        <v>0</v>
      </c>
      <c r="P9" s="53">
        <f t="shared" si="4"/>
        <v>0</v>
      </c>
      <c r="Q9" s="48"/>
      <c r="R9" s="48"/>
      <c r="S9" s="53">
        <f t="shared" si="5"/>
        <v>0</v>
      </c>
      <c r="T9" s="53">
        <f t="shared" si="6"/>
        <v>0</v>
      </c>
      <c r="U9" s="48"/>
      <c r="V9" s="48"/>
      <c r="W9" s="53">
        <f t="shared" si="7"/>
        <v>0</v>
      </c>
      <c r="X9" s="55">
        <f t="shared" si="8"/>
        <v>0</v>
      </c>
    </row>
    <row r="10" spans="1:24">
      <c r="A10" s="57">
        <f>IFERROR(Table2[[#This Row],[Receipt Identifier]],0)</f>
        <v>0</v>
      </c>
      <c r="B10" s="59">
        <f>IFERROR(Table2[[#This Row],[Receipt Total ERROR check]],0)</f>
        <v>0</v>
      </c>
      <c r="C10" s="47">
        <f>IFERROR(Table2[[#This Row],[Food and Nonalcohol Beverages (Before Tax and Tip)]],0)</f>
        <v>0</v>
      </c>
      <c r="D10" s="47">
        <f>IFERROR(Table2[[#This Row],[Alcohol (Before Tax and Tip)]],0)</f>
        <v>0</v>
      </c>
      <c r="E10" s="47">
        <f>IFERROR(Table2[[#This Row],[Food Total]],0)</f>
        <v>0</v>
      </c>
      <c r="F10" s="47">
        <f>IFERROR(Table2[[#This Row],[Alcohol Total]],0)</f>
        <v>0</v>
      </c>
      <c r="G10" s="51">
        <f t="shared" si="0"/>
        <v>0</v>
      </c>
      <c r="H10" s="51">
        <f t="shared" si="1"/>
        <v>0</v>
      </c>
      <c r="I10" s="48"/>
      <c r="J10" s="48"/>
      <c r="K10" s="53">
        <f t="shared" si="9"/>
        <v>0</v>
      </c>
      <c r="L10" s="53">
        <f t="shared" si="2"/>
        <v>0</v>
      </c>
      <c r="M10" s="48"/>
      <c r="N10" s="48"/>
      <c r="O10" s="53">
        <f t="shared" si="3"/>
        <v>0</v>
      </c>
      <c r="P10" s="53">
        <f t="shared" si="4"/>
        <v>0</v>
      </c>
      <c r="Q10" s="48"/>
      <c r="R10" s="48"/>
      <c r="S10" s="53">
        <f t="shared" si="5"/>
        <v>0</v>
      </c>
      <c r="T10" s="53">
        <f t="shared" si="6"/>
        <v>0</v>
      </c>
      <c r="U10" s="48"/>
      <c r="V10" s="48"/>
      <c r="W10" s="53">
        <f t="shared" si="7"/>
        <v>0</v>
      </c>
      <c r="X10" s="55">
        <f t="shared" si="8"/>
        <v>0</v>
      </c>
    </row>
    <row r="11" spans="1:24">
      <c r="A11" s="57">
        <f>IFERROR(Table2[[#This Row],[Receipt Identifier]],0)</f>
        <v>0</v>
      </c>
      <c r="B11" s="59">
        <f>IFERROR(Table2[[#This Row],[Receipt Total ERROR check]],0)</f>
        <v>0</v>
      </c>
      <c r="C11" s="47">
        <f>IFERROR(Table2[[#This Row],[Food and Nonalcohol Beverages (Before Tax and Tip)]],0)</f>
        <v>0</v>
      </c>
      <c r="D11" s="47">
        <f>IFERROR(Table2[[#This Row],[Alcohol (Before Tax and Tip)]],0)</f>
        <v>0</v>
      </c>
      <c r="E11" s="47">
        <f>IFERROR(Table2[[#This Row],[Food Total]],0)</f>
        <v>0</v>
      </c>
      <c r="F11" s="47">
        <f>IFERROR(Table2[[#This Row],[Alcohol Total]],0)</f>
        <v>0</v>
      </c>
      <c r="G11" s="51">
        <f t="shared" si="0"/>
        <v>0</v>
      </c>
      <c r="H11" s="51">
        <f t="shared" si="1"/>
        <v>0</v>
      </c>
      <c r="I11" s="48"/>
      <c r="J11" s="48"/>
      <c r="K11" s="53">
        <f t="shared" si="9"/>
        <v>0</v>
      </c>
      <c r="L11" s="53">
        <f t="shared" si="2"/>
        <v>0</v>
      </c>
      <c r="M11" s="48"/>
      <c r="N11" s="48"/>
      <c r="O11" s="53">
        <f t="shared" si="3"/>
        <v>0</v>
      </c>
      <c r="P11" s="53">
        <f t="shared" si="4"/>
        <v>0</v>
      </c>
      <c r="Q11" s="48"/>
      <c r="R11" s="48"/>
      <c r="S11" s="53">
        <f t="shared" si="5"/>
        <v>0</v>
      </c>
      <c r="T11" s="53">
        <f t="shared" si="6"/>
        <v>0</v>
      </c>
      <c r="U11" s="48"/>
      <c r="V11" s="48"/>
      <c r="W11" s="53">
        <f t="shared" si="7"/>
        <v>0</v>
      </c>
      <c r="X11" s="55">
        <f t="shared" si="8"/>
        <v>0</v>
      </c>
    </row>
    <row r="12" spans="1:24">
      <c r="A12" s="57">
        <f>IFERROR(Table2[[#This Row],[Receipt Identifier]],0)</f>
        <v>0</v>
      </c>
      <c r="B12" s="59">
        <f>IFERROR(Table2[[#This Row],[Receipt Total ERROR check]],0)</f>
        <v>0</v>
      </c>
      <c r="C12" s="47">
        <f>IFERROR(Table2[[#This Row],[Food and Nonalcohol Beverages (Before Tax and Tip)]],0)</f>
        <v>0</v>
      </c>
      <c r="D12" s="47">
        <f>IFERROR(Table2[[#This Row],[Alcohol (Before Tax and Tip)]],0)</f>
        <v>0</v>
      </c>
      <c r="E12" s="47">
        <f>IFERROR(Table2[[#This Row],[Food Total]],0)</f>
        <v>0</v>
      </c>
      <c r="F12" s="47">
        <f>IFERROR(Table2[[#This Row],[Alcohol Total]],0)</f>
        <v>0</v>
      </c>
      <c r="G12" s="51">
        <f t="shared" si="0"/>
        <v>0</v>
      </c>
      <c r="H12" s="51">
        <f t="shared" si="1"/>
        <v>0</v>
      </c>
      <c r="I12" s="48"/>
      <c r="J12" s="48"/>
      <c r="K12" s="53">
        <f t="shared" si="9"/>
        <v>0</v>
      </c>
      <c r="L12" s="53">
        <f t="shared" si="2"/>
        <v>0</v>
      </c>
      <c r="M12" s="48"/>
      <c r="N12" s="48"/>
      <c r="O12" s="53">
        <f t="shared" si="3"/>
        <v>0</v>
      </c>
      <c r="P12" s="53">
        <f t="shared" si="4"/>
        <v>0</v>
      </c>
      <c r="Q12" s="48"/>
      <c r="R12" s="48"/>
      <c r="S12" s="53">
        <f t="shared" si="5"/>
        <v>0</v>
      </c>
      <c r="T12" s="53">
        <f t="shared" si="6"/>
        <v>0</v>
      </c>
      <c r="U12" s="48"/>
      <c r="V12" s="48"/>
      <c r="W12" s="53">
        <f t="shared" si="7"/>
        <v>0</v>
      </c>
      <c r="X12" s="55">
        <f t="shared" si="8"/>
        <v>0</v>
      </c>
    </row>
    <row r="13" spans="1:24">
      <c r="A13" s="57">
        <f>IFERROR(Table2[[#This Row],[Receipt Identifier]],0)</f>
        <v>0</v>
      </c>
      <c r="B13" s="59">
        <f>IFERROR(Table2[[#This Row],[Receipt Total ERROR check]],0)</f>
        <v>0</v>
      </c>
      <c r="C13" s="47">
        <f>IFERROR(Table2[[#This Row],[Food and Nonalcohol Beverages (Before Tax and Tip)]],0)</f>
        <v>0</v>
      </c>
      <c r="D13" s="47">
        <f>IFERROR(Table2[[#This Row],[Alcohol (Before Tax and Tip)]],0)</f>
        <v>0</v>
      </c>
      <c r="E13" s="47">
        <f>IFERROR(Table2[[#This Row],[Food Total]],0)</f>
        <v>0</v>
      </c>
      <c r="F13" s="47">
        <f>IFERROR(Table2[[#This Row],[Alcohol Total]],0)</f>
        <v>0</v>
      </c>
      <c r="G13" s="51">
        <f t="shared" si="0"/>
        <v>0</v>
      </c>
      <c r="H13" s="51">
        <f t="shared" si="1"/>
        <v>0</v>
      </c>
      <c r="I13" s="48"/>
      <c r="J13" s="48"/>
      <c r="K13" s="53">
        <f t="shared" si="9"/>
        <v>0</v>
      </c>
      <c r="L13" s="53">
        <f t="shared" si="2"/>
        <v>0</v>
      </c>
      <c r="M13" s="48"/>
      <c r="N13" s="48"/>
      <c r="O13" s="53">
        <f t="shared" si="3"/>
        <v>0</v>
      </c>
      <c r="P13" s="53">
        <f t="shared" si="4"/>
        <v>0</v>
      </c>
      <c r="Q13" s="48"/>
      <c r="R13" s="48"/>
      <c r="S13" s="53">
        <f t="shared" si="5"/>
        <v>0</v>
      </c>
      <c r="T13" s="53">
        <f t="shared" si="6"/>
        <v>0</v>
      </c>
      <c r="U13" s="48"/>
      <c r="V13" s="48"/>
      <c r="W13" s="53">
        <f t="shared" si="7"/>
        <v>0</v>
      </c>
      <c r="X13" s="55">
        <f t="shared" si="8"/>
        <v>0</v>
      </c>
    </row>
    <row r="14" spans="1:24">
      <c r="A14" s="57">
        <f>IFERROR(Table2[[#This Row],[Receipt Identifier]],0)</f>
        <v>0</v>
      </c>
      <c r="B14" s="59">
        <f>IFERROR(Table2[[#This Row],[Receipt Total ERROR check]],0)</f>
        <v>0</v>
      </c>
      <c r="C14" s="47">
        <f>IFERROR(Table2[[#This Row],[Food and Nonalcohol Beverages (Before Tax and Tip)]],0)</f>
        <v>0</v>
      </c>
      <c r="D14" s="47">
        <f>IFERROR(Table2[[#This Row],[Alcohol (Before Tax and Tip)]],0)</f>
        <v>0</v>
      </c>
      <c r="E14" s="47">
        <f>IFERROR(Table2[[#This Row],[Food Total]],0)</f>
        <v>0</v>
      </c>
      <c r="F14" s="47">
        <f>IFERROR(Table2[[#This Row],[Alcohol Total]],0)</f>
        <v>0</v>
      </c>
      <c r="G14" s="51">
        <f t="shared" si="0"/>
        <v>0</v>
      </c>
      <c r="H14" s="51">
        <f t="shared" si="1"/>
        <v>0</v>
      </c>
      <c r="I14" s="48"/>
      <c r="J14" s="48"/>
      <c r="K14" s="53">
        <f t="shared" si="9"/>
        <v>0</v>
      </c>
      <c r="L14" s="53">
        <f t="shared" si="2"/>
        <v>0</v>
      </c>
      <c r="M14" s="48"/>
      <c r="N14" s="48"/>
      <c r="O14" s="53">
        <f t="shared" si="3"/>
        <v>0</v>
      </c>
      <c r="P14" s="53">
        <f t="shared" si="4"/>
        <v>0</v>
      </c>
      <c r="Q14" s="48"/>
      <c r="R14" s="48"/>
      <c r="S14" s="53">
        <f t="shared" si="5"/>
        <v>0</v>
      </c>
      <c r="T14" s="53">
        <f t="shared" si="6"/>
        <v>0</v>
      </c>
      <c r="U14" s="48"/>
      <c r="V14" s="48"/>
      <c r="W14" s="53">
        <f t="shared" si="7"/>
        <v>0</v>
      </c>
      <c r="X14" s="55">
        <f t="shared" si="8"/>
        <v>0</v>
      </c>
    </row>
    <row r="15" spans="1:24">
      <c r="A15" s="57">
        <f>IFERROR(Table2[[#This Row],[Receipt Identifier]],0)</f>
        <v>0</v>
      </c>
      <c r="B15" s="59">
        <f>IFERROR(Table2[[#This Row],[Receipt Total ERROR check]],0)</f>
        <v>0</v>
      </c>
      <c r="C15" s="47">
        <f>IFERROR(Table2[[#This Row],[Food and Nonalcohol Beverages (Before Tax and Tip)]],0)</f>
        <v>0</v>
      </c>
      <c r="D15" s="47">
        <f>IFERROR(Table2[[#This Row],[Alcohol (Before Tax and Tip)]],0)</f>
        <v>0</v>
      </c>
      <c r="E15" s="47">
        <f>IFERROR(Table2[[#This Row],[Food Total]],0)</f>
        <v>0</v>
      </c>
      <c r="F15" s="47">
        <f>IFERROR(Table2[[#This Row],[Alcohol Total]],0)</f>
        <v>0</v>
      </c>
      <c r="G15" s="51">
        <f t="shared" si="0"/>
        <v>0</v>
      </c>
      <c r="H15" s="51">
        <f t="shared" si="1"/>
        <v>0</v>
      </c>
      <c r="I15" s="48"/>
      <c r="J15" s="48"/>
      <c r="K15" s="53">
        <f t="shared" si="9"/>
        <v>0</v>
      </c>
      <c r="L15" s="53">
        <f t="shared" si="2"/>
        <v>0</v>
      </c>
      <c r="M15" s="48"/>
      <c r="N15" s="48"/>
      <c r="O15" s="53">
        <f t="shared" si="3"/>
        <v>0</v>
      </c>
      <c r="P15" s="53">
        <f t="shared" si="4"/>
        <v>0</v>
      </c>
      <c r="Q15" s="48"/>
      <c r="R15" s="48"/>
      <c r="S15" s="53">
        <f t="shared" si="5"/>
        <v>0</v>
      </c>
      <c r="T15" s="53">
        <f t="shared" si="6"/>
        <v>0</v>
      </c>
      <c r="U15" s="48"/>
      <c r="V15" s="48"/>
      <c r="W15" s="53">
        <f t="shared" si="7"/>
        <v>0</v>
      </c>
      <c r="X15" s="55">
        <f t="shared" si="8"/>
        <v>0</v>
      </c>
    </row>
    <row r="16" spans="1:24">
      <c r="A16" s="57">
        <f>IFERROR(Table2[[#This Row],[Receipt Identifier]],0)</f>
        <v>0</v>
      </c>
      <c r="B16" s="59">
        <f>IFERROR(Table2[[#This Row],[Receipt Total ERROR check]],0)</f>
        <v>0</v>
      </c>
      <c r="C16" s="47">
        <f>IFERROR(Table2[[#This Row],[Food and Nonalcohol Beverages (Before Tax and Tip)]],0)</f>
        <v>0</v>
      </c>
      <c r="D16" s="47">
        <f>IFERROR(Table2[[#This Row],[Alcohol (Before Tax and Tip)]],0)</f>
        <v>0</v>
      </c>
      <c r="E16" s="47">
        <f>IFERROR(Table2[[#This Row],[Food Total]],0)</f>
        <v>0</v>
      </c>
      <c r="F16" s="47">
        <f>IFERROR(Table2[[#This Row],[Alcohol Total]],0)</f>
        <v>0</v>
      </c>
      <c r="G16" s="51">
        <f t="shared" si="0"/>
        <v>0</v>
      </c>
      <c r="H16" s="51">
        <f t="shared" si="1"/>
        <v>0</v>
      </c>
      <c r="I16" s="48"/>
      <c r="J16" s="48"/>
      <c r="K16" s="53">
        <f t="shared" si="9"/>
        <v>0</v>
      </c>
      <c r="L16" s="53">
        <f t="shared" si="2"/>
        <v>0</v>
      </c>
      <c r="M16" s="48"/>
      <c r="N16" s="48"/>
      <c r="O16" s="53">
        <f t="shared" si="3"/>
        <v>0</v>
      </c>
      <c r="P16" s="53">
        <f t="shared" si="4"/>
        <v>0</v>
      </c>
      <c r="Q16" s="48"/>
      <c r="R16" s="48"/>
      <c r="S16" s="53">
        <f t="shared" si="5"/>
        <v>0</v>
      </c>
      <c r="T16" s="53">
        <f t="shared" si="6"/>
        <v>0</v>
      </c>
      <c r="U16" s="48"/>
      <c r="V16" s="48"/>
      <c r="W16" s="53">
        <f t="shared" si="7"/>
        <v>0</v>
      </c>
      <c r="X16" s="55">
        <f t="shared" si="8"/>
        <v>0</v>
      </c>
    </row>
    <row r="17" spans="1:24">
      <c r="A17" s="57">
        <f>IFERROR(Table2[[#This Row],[Receipt Identifier]],0)</f>
        <v>0</v>
      </c>
      <c r="B17" s="59">
        <f>IFERROR(Table2[[#This Row],[Receipt Total ERROR check]],0)</f>
        <v>0</v>
      </c>
      <c r="C17" s="47">
        <f>IFERROR(Table2[[#This Row],[Food and Nonalcohol Beverages (Before Tax and Tip)]],0)</f>
        <v>0</v>
      </c>
      <c r="D17" s="47">
        <f>IFERROR(Table2[[#This Row],[Alcohol (Before Tax and Tip)]],0)</f>
        <v>0</v>
      </c>
      <c r="E17" s="47">
        <f>IFERROR(Table2[[#This Row],[Food Total]],0)</f>
        <v>0</v>
      </c>
      <c r="F17" s="47">
        <f>IFERROR(Table2[[#This Row],[Alcohol Total]],0)</f>
        <v>0</v>
      </c>
      <c r="G17" s="51">
        <f t="shared" si="0"/>
        <v>0</v>
      </c>
      <c r="H17" s="51">
        <f t="shared" si="1"/>
        <v>0</v>
      </c>
      <c r="I17" s="48"/>
      <c r="J17" s="48"/>
      <c r="K17" s="53">
        <f t="shared" si="9"/>
        <v>0</v>
      </c>
      <c r="L17" s="53">
        <f t="shared" si="2"/>
        <v>0</v>
      </c>
      <c r="M17" s="48"/>
      <c r="N17" s="48"/>
      <c r="O17" s="53">
        <f t="shared" si="3"/>
        <v>0</v>
      </c>
      <c r="P17" s="53">
        <f t="shared" si="4"/>
        <v>0</v>
      </c>
      <c r="Q17" s="48"/>
      <c r="R17" s="48"/>
      <c r="S17" s="53">
        <f t="shared" si="5"/>
        <v>0</v>
      </c>
      <c r="T17" s="53">
        <f t="shared" si="6"/>
        <v>0</v>
      </c>
      <c r="U17" s="48"/>
      <c r="V17" s="48"/>
      <c r="W17" s="53">
        <f t="shared" si="7"/>
        <v>0</v>
      </c>
      <c r="X17" s="55">
        <f t="shared" si="8"/>
        <v>0</v>
      </c>
    </row>
    <row r="18" spans="1:24">
      <c r="A18" s="57">
        <f>IFERROR(Table2[[#This Row],[Receipt Identifier]],0)</f>
        <v>0</v>
      </c>
      <c r="B18" s="59">
        <f>IFERROR(Table2[[#This Row],[Receipt Total ERROR check]],0)</f>
        <v>0</v>
      </c>
      <c r="C18" s="47">
        <f>IFERROR(Table2[[#This Row],[Food and Nonalcohol Beverages (Before Tax and Tip)]],0)</f>
        <v>0</v>
      </c>
      <c r="D18" s="47">
        <f>IFERROR(Table2[[#This Row],[Alcohol (Before Tax and Tip)]],0)</f>
        <v>0</v>
      </c>
      <c r="E18" s="47">
        <f>IFERROR(Table2[[#This Row],[Food Total]],0)</f>
        <v>0</v>
      </c>
      <c r="F18" s="47">
        <f>IFERROR(Table2[[#This Row],[Alcohol Total]],0)</f>
        <v>0</v>
      </c>
      <c r="G18" s="51">
        <f t="shared" si="0"/>
        <v>0</v>
      </c>
      <c r="H18" s="51">
        <f t="shared" si="1"/>
        <v>0</v>
      </c>
      <c r="I18" s="48"/>
      <c r="J18" s="48"/>
      <c r="K18" s="53">
        <f t="shared" si="9"/>
        <v>0</v>
      </c>
      <c r="L18" s="53">
        <f t="shared" si="2"/>
        <v>0</v>
      </c>
      <c r="M18" s="48"/>
      <c r="N18" s="48"/>
      <c r="O18" s="53">
        <f t="shared" si="3"/>
        <v>0</v>
      </c>
      <c r="P18" s="53">
        <f t="shared" si="4"/>
        <v>0</v>
      </c>
      <c r="Q18" s="48"/>
      <c r="R18" s="48"/>
      <c r="S18" s="53">
        <f t="shared" si="5"/>
        <v>0</v>
      </c>
      <c r="T18" s="53">
        <f t="shared" si="6"/>
        <v>0</v>
      </c>
      <c r="U18" s="48"/>
      <c r="V18" s="48"/>
      <c r="W18" s="53">
        <f t="shared" si="7"/>
        <v>0</v>
      </c>
      <c r="X18" s="55">
        <f t="shared" si="8"/>
        <v>0</v>
      </c>
    </row>
    <row r="19" spans="1:24">
      <c r="A19" s="57">
        <f>IFERROR(Table2[[#This Row],[Receipt Identifier]],0)</f>
        <v>0</v>
      </c>
      <c r="B19" s="59">
        <f>IFERROR(Table2[[#This Row],[Receipt Total ERROR check]],0)</f>
        <v>0</v>
      </c>
      <c r="C19" s="47">
        <f>IFERROR(Table2[[#This Row],[Food and Nonalcohol Beverages (Before Tax and Tip)]],0)</f>
        <v>0</v>
      </c>
      <c r="D19" s="47">
        <f>IFERROR(Table2[[#This Row],[Alcohol (Before Tax and Tip)]],0)</f>
        <v>0</v>
      </c>
      <c r="E19" s="47">
        <f>IFERROR(Table2[[#This Row],[Food Total]],0)</f>
        <v>0</v>
      </c>
      <c r="F19" s="47">
        <f>IFERROR(Table2[[#This Row],[Alcohol Total]],0)</f>
        <v>0</v>
      </c>
      <c r="G19" s="51">
        <f t="shared" si="0"/>
        <v>0</v>
      </c>
      <c r="H19" s="51">
        <f t="shared" si="1"/>
        <v>0</v>
      </c>
      <c r="I19" s="48"/>
      <c r="J19" s="48"/>
      <c r="K19" s="53">
        <f t="shared" si="9"/>
        <v>0</v>
      </c>
      <c r="L19" s="53">
        <f t="shared" si="2"/>
        <v>0</v>
      </c>
      <c r="M19" s="48"/>
      <c r="N19" s="48"/>
      <c r="O19" s="53">
        <f t="shared" si="3"/>
        <v>0</v>
      </c>
      <c r="P19" s="53">
        <f t="shared" si="4"/>
        <v>0</v>
      </c>
      <c r="Q19" s="48"/>
      <c r="R19" s="48"/>
      <c r="S19" s="53">
        <f t="shared" si="5"/>
        <v>0</v>
      </c>
      <c r="T19" s="53">
        <f t="shared" si="6"/>
        <v>0</v>
      </c>
      <c r="U19" s="48"/>
      <c r="V19" s="48"/>
      <c r="W19" s="53">
        <f t="shared" si="7"/>
        <v>0</v>
      </c>
      <c r="X19" s="55">
        <f t="shared" si="8"/>
        <v>0</v>
      </c>
    </row>
    <row r="20" spans="1:24" ht="18.75" thickBot="1">
      <c r="A20" s="60">
        <f>IFERROR(Table2[[#This Row],[Receipt Identifier]],0)</f>
        <v>0</v>
      </c>
      <c r="B20" s="61">
        <f>IFERROR(Table2[[#This Row],[Receipt Total ERROR check]],0)</f>
        <v>0</v>
      </c>
      <c r="C20" s="49">
        <f>IFERROR(Table2[[#This Row],[Food and Nonalcohol Beverages (Before Tax and Tip)]],0)</f>
        <v>0</v>
      </c>
      <c r="D20" s="49">
        <f>IFERROR(Table2[[#This Row],[Alcohol (Before Tax and Tip)]],0)</f>
        <v>0</v>
      </c>
      <c r="E20" s="49">
        <f>IFERROR(Table2[[#This Row],[Food Total]],0)</f>
        <v>0</v>
      </c>
      <c r="F20" s="49">
        <f>IFERROR(Table2[[#This Row],[Alcohol Total]],0)</f>
        <v>0</v>
      </c>
      <c r="G20" s="52">
        <f t="shared" si="0"/>
        <v>0</v>
      </c>
      <c r="H20" s="52">
        <f t="shared" si="1"/>
        <v>0</v>
      </c>
      <c r="I20" s="50"/>
      <c r="J20" s="50"/>
      <c r="K20" s="54">
        <f t="shared" si="9"/>
        <v>0</v>
      </c>
      <c r="L20" s="54">
        <f t="shared" si="2"/>
        <v>0</v>
      </c>
      <c r="M20" s="50"/>
      <c r="N20" s="50"/>
      <c r="O20" s="54">
        <f t="shared" si="3"/>
        <v>0</v>
      </c>
      <c r="P20" s="54">
        <f t="shared" si="4"/>
        <v>0</v>
      </c>
      <c r="Q20" s="50"/>
      <c r="R20" s="50"/>
      <c r="S20" s="54">
        <f t="shared" si="5"/>
        <v>0</v>
      </c>
      <c r="T20" s="54">
        <f t="shared" si="6"/>
        <v>0</v>
      </c>
      <c r="U20" s="50"/>
      <c r="V20" s="50"/>
      <c r="W20" s="54">
        <f t="shared" si="7"/>
        <v>0</v>
      </c>
      <c r="X20" s="56">
        <f t="shared" si="8"/>
        <v>0</v>
      </c>
    </row>
  </sheetData>
  <sheetProtection sheet="1" objects="1" scenarios="1" formatColumns="0" formatRows="0" selectLockedCells="1"/>
  <mergeCells count="1">
    <mergeCell ref="A1:N1"/>
  </mergeCells>
  <conditionalFormatting sqref="A4:V20">
    <cfRule type="cellIs" dxfId="1" priority="3" operator="equal">
      <formula>0</formula>
    </cfRule>
  </conditionalFormatting>
  <conditionalFormatting sqref="W4:X20">
    <cfRule type="cellIs" dxfId="0" priority="1" operator="equal">
      <formula>0</formula>
    </cfRule>
  </conditionalFormatting>
  <pageMargins left="0.7" right="0.7" top="0.75" bottom="0.75" header="0.3" footer="0.3"/>
  <pageSetup scale="42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67E7BAE751045BAEA83387143E58B" ma:contentTypeVersion="6" ma:contentTypeDescription="Create a new document." ma:contentTypeScope="" ma:versionID="d28d2bcec2da1f0795984b3c01157d3b">
  <xsd:schema xmlns:xsd="http://www.w3.org/2001/XMLSchema" xmlns:xs="http://www.w3.org/2001/XMLSchema" xmlns:p="http://schemas.microsoft.com/office/2006/metadata/properties" xmlns:ns2="7acd2817-dc0b-4ea2-b77d-08db6d19e34a" xmlns:ns3="2c5f82a8-5cf3-4945-b08a-4d79d7bb7239" targetNamespace="http://schemas.microsoft.com/office/2006/metadata/properties" ma:root="true" ma:fieldsID="39dfd8b03a457da7fef327b0ec4c2229" ns2:_="" ns3:_="">
    <xsd:import namespace="7acd2817-dc0b-4ea2-b77d-08db6d19e34a"/>
    <xsd:import namespace="2c5f82a8-5cf3-4945-b08a-4d79d7b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d2817-dc0b-4ea2-b77d-08db6d19e3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f82a8-5cf3-4945-b08a-4d79d7b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E95E6-71B3-4B4D-BBC9-E4F175681323}"/>
</file>

<file path=customXml/itemProps2.xml><?xml version="1.0" encoding="utf-8"?>
<ds:datastoreItem xmlns:ds="http://schemas.openxmlformats.org/officeDocument/2006/customXml" ds:itemID="{60A5090B-F115-451A-9CBD-271D7F4D30A7}"/>
</file>

<file path=customXml/itemProps3.xml><?xml version="1.0" encoding="utf-8"?>
<ds:datastoreItem xmlns:ds="http://schemas.openxmlformats.org/officeDocument/2006/customXml" ds:itemID="{90A7B404-B825-4050-8B51-58FC924FA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Harvard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MCB_Food &amp; Alcoho_Tax + Tip Calculator</dc:title>
  <dc:subject/>
  <dc:creator>Quevedo-Morales, Jonathan;rmugimu@mcb.harvard.edu</dc:creator>
  <cp:keywords/>
  <dc:description>Originally created by John Quevedo-Morales.
Modified by Ronnie Mugimu 4/6/18</dc:description>
  <cp:lastModifiedBy>Mugimu, Ronnie</cp:lastModifiedBy>
  <cp:revision/>
  <dcterms:created xsi:type="dcterms:W3CDTF">2016-04-26T16:06:11Z</dcterms:created>
  <dcterms:modified xsi:type="dcterms:W3CDTF">2021-11-09T16:29:56Z</dcterms:modified>
  <cp:category/>
  <cp:contentStatus>Active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0x010100A0767E7BAE751045BAEA83387143E58B</vt:lpwstr>
  </property>
</Properties>
</file>